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filterPrivacy="1" codeName="ThisWorkbook" autoCompressPictures="0"/>
  <xr:revisionPtr revIDLastSave="0" documentId="8_{34847AEA-B2B7-40F7-9F62-DF2B7266BE06}" xr6:coauthVersionLast="47" xr6:coauthVersionMax="47" xr10:uidLastSave="{00000000-0000-0000-0000-000000000000}"/>
  <bookViews>
    <workbookView xWindow="-108" yWindow="-108" windowWidth="23256" windowHeight="12456" tabRatio="788" activeTab="1" xr2:uid="{00000000-000D-0000-FFFF-FFFF00000000}"/>
  </bookViews>
  <sheets>
    <sheet name="Calendario" sheetId="14" r:id="rId1"/>
    <sheet name="Hoja1" sheetId="15" r:id="rId2"/>
  </sheets>
  <definedNames>
    <definedName name="_xlnm.Print_Area" localSheetId="0">Calendario!$B$1:$I$168</definedName>
    <definedName name="Calendar9Year">Calendario!$B$113</definedName>
    <definedName name="Calendario10Año">Calendario!$B$127</definedName>
    <definedName name="Calendario10Mes">Calendario!$C$127</definedName>
    <definedName name="Calendario10MesOpción">MATCH(Calendario10Mes,Meses,0)</definedName>
    <definedName name="Calendario11Año">Calendario!$B$141</definedName>
    <definedName name="Calendario11Mes">Calendario!$C$141</definedName>
    <definedName name="Calendario11MesOpción">MATCH(Calendario11Mes,Meses,0)</definedName>
    <definedName name="Calendario12Año">Calendario!$B$155</definedName>
    <definedName name="Calendario12Mes">Calendario!$C$155</definedName>
    <definedName name="Calendario12MesOpción">MATCH(Calendario12Mes,Meses,0)</definedName>
    <definedName name="Calendario1Año">Calendario!$B$1</definedName>
    <definedName name="Calendario1Mes">Calendario!$C$1</definedName>
    <definedName name="Calendario1MesOpción">MATCH(Calendario1Mes,Meses,0)</definedName>
    <definedName name="Calendario2Año">Calendario!$B$15</definedName>
    <definedName name="Calendario2Mes">Calendario!$C$15</definedName>
    <definedName name="Calendario2MesOpción">MATCH(Calendario2Mes,Meses,0)</definedName>
    <definedName name="Calendario3Año">Calendario!$B$29</definedName>
    <definedName name="Calendario3Mes">Calendario!$C$29</definedName>
    <definedName name="Calendario3MesOpción">MATCH(Calendario3Mes,Meses,0)</definedName>
    <definedName name="Calendario4Año">Calendario!$B$43</definedName>
    <definedName name="Calendario4Mes">Calendario!$C$43</definedName>
    <definedName name="Calendario4MesOpción">MATCH(Calendario4Mes,Meses,0)</definedName>
    <definedName name="Calendario5Año">Calendario!$B$57</definedName>
    <definedName name="Calendario5Mes">Calendario!$C$57</definedName>
    <definedName name="Calendario5MesOpción">MATCH(Calendario5Mes,Meses,0)</definedName>
    <definedName name="Calendario6Año">Calendario!$B$71</definedName>
    <definedName name="Calendario6Mes">Calendario!$C$71</definedName>
    <definedName name="Calendario6MesOpción">MATCH(Calendario6Mes,Meses,0)</definedName>
    <definedName name="Calendario7Año">Calendario!$B$85</definedName>
    <definedName name="Calendario7Mes">Calendario!$C$85</definedName>
    <definedName name="Calendario7MesOpción">MATCH(Calendario7Mes,Meses,0)</definedName>
    <definedName name="Calendario8Año">Calendario!$B$99</definedName>
    <definedName name="Calendario8Mes">Calendario!$C$99</definedName>
    <definedName name="Calendario8MesOpción">MATCH(Calendario8Mes,Meses,0)</definedName>
    <definedName name="Calendario9Mes">Calendario!$C$113</definedName>
    <definedName name="Calendario9MesOpción">MATCH(Calendario9Mes,Meses,0)</definedName>
    <definedName name="ColumnTitleRegion1..H12.1">Calendario!$B$2</definedName>
    <definedName name="ColumnTitleRegion10..H54.1">Calendario!$B$44</definedName>
    <definedName name="ColumnTitleRegion11..C56.1">Calendario!$B$44</definedName>
    <definedName name="ColumnTitleRegion12..D56.1">Calendario!$D$55</definedName>
    <definedName name="ColumnTitleRegion13..H68.1">Calendario!$B$58</definedName>
    <definedName name="ColumnTitleRegion14..C70.1">Calendario!$B$58</definedName>
    <definedName name="ColumnTitleRegion15..D70.1">Calendario!$D$69</definedName>
    <definedName name="ColumnTitleRegion16..H82.1">Calendario!$B$72</definedName>
    <definedName name="ColumnTitleRegion17..C84.1">Calendario!$B$72</definedName>
    <definedName name="ColumnTitleRegion18..D84.1">Calendario!$D$83</definedName>
    <definedName name="ColumnTitleRegion19..H96.1">Calendario!$B$86</definedName>
    <definedName name="ColumnTitleRegion2..C14.1">Calendario!$B$2</definedName>
    <definedName name="ColumnTitleRegion20..C98.1">Calendario!$B$86</definedName>
    <definedName name="ColumnTitleRegion21..D98.1">Calendario!$D$97</definedName>
    <definedName name="ColumnTitleRegion22..H110.1">Calendario!$B$100</definedName>
    <definedName name="ColumnTitleRegion23..C112.1">Calendario!$B$100</definedName>
    <definedName name="ColumnTitleRegion24..D112.1">Calendario!$D$111</definedName>
    <definedName name="ColumnTitleRegion25..H124.1">Calendario!$B$114</definedName>
    <definedName name="ColumnTitleRegion26..C126.1">Calendario!$B$114</definedName>
    <definedName name="ColumnTitleRegion27..D126.1">Calendario!$D$125</definedName>
    <definedName name="ColumnTitleRegion28..H138.1">Calendario!$B$128</definedName>
    <definedName name="ColumnTitleRegion29..C140.1">Calendario!$B$128</definedName>
    <definedName name="ColumnTitleRegion3..D14.1">Calendario!$D$13</definedName>
    <definedName name="ColumnTitleRegion30..D140.1">Calendario!$D$139</definedName>
    <definedName name="ColumnTitleRegion31..H152.1">Calendario!$B$142</definedName>
    <definedName name="ColumnTitleRegion32..C154.1">Calendario!$B$142</definedName>
    <definedName name="ColumnTitleRegion33..D154.1">Calendario!$D$153</definedName>
    <definedName name="ColumnTitleRegion34..H166.1">Calendario!$B$156</definedName>
    <definedName name="ColumnTitleRegion35..C168.1">Calendario!$B$156</definedName>
    <definedName name="ColumnTitleRegion36..D168.1">Calendario!$D$167</definedName>
    <definedName name="ColumnTitleRegion4..H26.1">Calendario!$B$16</definedName>
    <definedName name="ColumnTitleRegion5..C28.1">Calendario!$B$16</definedName>
    <definedName name="ColumnTitleRegion6..D28.1">Calendario!$D$27</definedName>
    <definedName name="ColumnTitleRegion7..H40.1">Calendario!$B$30</definedName>
    <definedName name="ColumnTitleRegion8..C42.1">Calendario!$B$30</definedName>
    <definedName name="ColumnTitleRegion9..D42.1">Calendario!$D$41</definedName>
    <definedName name="DíaDeLaSemanaOpción">MATCH(InicioDeSemana,DíasDeLaSemana,0)+10</definedName>
    <definedName name="Días">{0,1,2,3,4,5,6}</definedName>
    <definedName name="DíasDeLaSemana">{"LUNES","MARTES","MIÉRCOLES","JUEVES","VIERNES","SÁBADO","DOMINGO"}</definedName>
    <definedName name="InicioDeSemana">Calendario!$B$2</definedName>
    <definedName name="Meses">{"Enero","Febrero","Marzo","Abril","Mayo","Junio","Julio","Agosto","Septiembre","Octubre","Noviembre","Diciembre"}</definedName>
    <definedName name="WeekStartValue">IF(InicioDeSemana="LUNES",2,1)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4" i="15" l="1"/>
  <c r="S27" i="15"/>
  <c r="L27" i="15"/>
  <c r="U22" i="15"/>
  <c r="I26" i="15"/>
  <c r="P27" i="15"/>
  <c r="K22" i="15"/>
  <c r="I22" i="15"/>
  <c r="F22" i="15"/>
  <c r="U21" i="15"/>
  <c r="U20" i="15"/>
  <c r="U19" i="15"/>
  <c r="U18" i="15"/>
  <c r="U17" i="15"/>
  <c r="U16" i="15"/>
  <c r="U15" i="15"/>
  <c r="U14" i="15"/>
  <c r="U13" i="15"/>
  <c r="U12" i="15"/>
  <c r="U11" i="15"/>
  <c r="U10" i="15"/>
  <c r="K31" i="14" l="1"/>
  <c r="L31" i="14"/>
  <c r="B15" i="14" l="1"/>
  <c r="B3" i="14" l="1" a="1"/>
  <c r="B3" i="14" s="1"/>
  <c r="B5" i="14" a="1"/>
  <c r="H5" i="14" s="1"/>
  <c r="B7" i="14" a="1"/>
  <c r="E7" i="14" s="1"/>
  <c r="B9" i="14" a="1"/>
  <c r="G9" i="14" s="1"/>
  <c r="B11" i="14" a="1"/>
  <c r="G11" i="14" s="1"/>
  <c r="B13" i="14" a="1"/>
  <c r="B13" i="14" s="1"/>
  <c r="C15" i="14"/>
  <c r="F5" i="14" l="1"/>
  <c r="B5" i="14"/>
  <c r="D5" i="14"/>
  <c r="C5" i="14"/>
  <c r="F11" i="14"/>
  <c r="D11" i="14"/>
  <c r="E5" i="14"/>
  <c r="G5" i="14"/>
  <c r="H3" i="14"/>
  <c r="H2" i="14" s="1"/>
  <c r="B19" i="14" a="1"/>
  <c r="C19" i="14" s="1"/>
  <c r="E9" i="14"/>
  <c r="B9" i="14"/>
  <c r="C3" i="14"/>
  <c r="C2" i="14" s="1"/>
  <c r="D3" i="14"/>
  <c r="D2" i="14" s="1"/>
  <c r="F9" i="14"/>
  <c r="F3" i="14"/>
  <c r="F2" i="14" s="1"/>
  <c r="E3" i="14"/>
  <c r="E2" i="14" s="1"/>
  <c r="C7" i="14"/>
  <c r="F7" i="14"/>
  <c r="G7" i="14"/>
  <c r="B25" i="14" a="1"/>
  <c r="B25" i="14" s="1"/>
  <c r="B17" i="14" a="1"/>
  <c r="B17" i="14" s="1"/>
  <c r="B16" i="14" s="1"/>
  <c r="B27" i="14" a="1"/>
  <c r="C27" i="14" s="1"/>
  <c r="B23" i="14" a="1"/>
  <c r="B23" i="14" s="1"/>
  <c r="B11" i="14"/>
  <c r="C9" i="14"/>
  <c r="H7" i="14"/>
  <c r="C11" i="14"/>
  <c r="C13" i="14"/>
  <c r="E11" i="14"/>
  <c r="B21" i="14" a="1"/>
  <c r="F21" i="14" s="1"/>
  <c r="H9" i="14"/>
  <c r="D9" i="14"/>
  <c r="H11" i="14"/>
  <c r="D7" i="14"/>
  <c r="B7" i="14"/>
  <c r="G3" i="14"/>
  <c r="G2" i="14" s="1"/>
  <c r="C29" i="14"/>
  <c r="B29" i="14"/>
  <c r="F19" i="14" l="1"/>
  <c r="H19" i="14"/>
  <c r="G19" i="14"/>
  <c r="B19" i="14"/>
  <c r="E19" i="14"/>
  <c r="D19" i="14"/>
  <c r="B43" i="14"/>
  <c r="G17" i="14"/>
  <c r="G16" i="14" s="1"/>
  <c r="F17" i="14"/>
  <c r="F16" i="14" s="1"/>
  <c r="D17" i="14"/>
  <c r="D16" i="14" s="1"/>
  <c r="D23" i="14"/>
  <c r="B27" i="14"/>
  <c r="H17" i="14"/>
  <c r="H16" i="14" s="1"/>
  <c r="H23" i="14"/>
  <c r="C17" i="14"/>
  <c r="C16" i="14" s="1"/>
  <c r="E17" i="14"/>
  <c r="E16" i="14" s="1"/>
  <c r="B21" i="14"/>
  <c r="C23" i="14"/>
  <c r="E23" i="14"/>
  <c r="G23" i="14"/>
  <c r="E25" i="14"/>
  <c r="F25" i="14"/>
  <c r="G25" i="14"/>
  <c r="F23" i="14"/>
  <c r="H25" i="14"/>
  <c r="D25" i="14"/>
  <c r="C25" i="14"/>
  <c r="C21" i="14"/>
  <c r="D21" i="14"/>
  <c r="E21" i="14"/>
  <c r="B35" i="14" a="1"/>
  <c r="B35" i="14" s="1"/>
  <c r="B41" i="14" a="1"/>
  <c r="C41" i="14" s="1"/>
  <c r="B37" i="14" a="1"/>
  <c r="H37" i="14" s="1"/>
  <c r="B33" i="14" a="1"/>
  <c r="D33" i="14" s="1"/>
  <c r="B31" i="14" a="1"/>
  <c r="G31" i="14" s="1"/>
  <c r="G30" i="14" s="1"/>
  <c r="B39" i="14" a="1"/>
  <c r="H39" i="14" s="1"/>
  <c r="G21" i="14"/>
  <c r="H21" i="14"/>
  <c r="C43" i="14"/>
  <c r="B55" i="14" l="1" a="1"/>
  <c r="C55" i="14" s="1"/>
  <c r="G35" i="14"/>
  <c r="C35" i="14"/>
  <c r="E39" i="14"/>
  <c r="B41" i="14"/>
  <c r="D39" i="14"/>
  <c r="F35" i="14"/>
  <c r="B39" i="14"/>
  <c r="E35" i="14"/>
  <c r="H33" i="14"/>
  <c r="B33" i="14"/>
  <c r="B37" i="14"/>
  <c r="F37" i="14"/>
  <c r="B31" i="14"/>
  <c r="B30" i="14" s="1"/>
  <c r="F31" i="14"/>
  <c r="F30" i="14" s="1"/>
  <c r="E31" i="14"/>
  <c r="E30" i="14" s="1"/>
  <c r="C31" i="14"/>
  <c r="C30" i="14" s="1"/>
  <c r="H35" i="14"/>
  <c r="E33" i="14"/>
  <c r="B53" i="14" a="1"/>
  <c r="E53" i="14" s="1"/>
  <c r="B57" i="14"/>
  <c r="D35" i="14"/>
  <c r="D31" i="14"/>
  <c r="D30" i="14" s="1"/>
  <c r="D37" i="14"/>
  <c r="C37" i="14"/>
  <c r="E37" i="14"/>
  <c r="G37" i="14"/>
  <c r="B51" i="14" a="1"/>
  <c r="D51" i="14" s="1"/>
  <c r="B45" i="14" a="1"/>
  <c r="G45" i="14" s="1"/>
  <c r="G44" i="14" s="1"/>
  <c r="G33" i="14"/>
  <c r="C33" i="14"/>
  <c r="H31" i="14"/>
  <c r="H30" i="14" s="1"/>
  <c r="F33" i="14"/>
  <c r="C39" i="14"/>
  <c r="F39" i="14"/>
  <c r="G39" i="14"/>
  <c r="B49" i="14" a="1"/>
  <c r="H49" i="14" s="1"/>
  <c r="B47" i="14" a="1"/>
  <c r="B47" i="14" s="1"/>
  <c r="C57" i="14"/>
  <c r="B55" i="14" l="1"/>
  <c r="H53" i="14"/>
  <c r="E51" i="14"/>
  <c r="C45" i="14"/>
  <c r="C44" i="14" s="1"/>
  <c r="G47" i="14"/>
  <c r="F47" i="14"/>
  <c r="C71" i="14"/>
  <c r="H47" i="14"/>
  <c r="G49" i="14"/>
  <c r="D47" i="14"/>
  <c r="B71" i="14"/>
  <c r="B49" i="14"/>
  <c r="B45" i="14"/>
  <c r="B44" i="14" s="1"/>
  <c r="F45" i="14"/>
  <c r="F44" i="14" s="1"/>
  <c r="C49" i="14"/>
  <c r="D49" i="14"/>
  <c r="H51" i="14"/>
  <c r="H45" i="14"/>
  <c r="H44" i="14" s="1"/>
  <c r="E45" i="14"/>
  <c r="E44" i="14" s="1"/>
  <c r="E47" i="14"/>
  <c r="F49" i="14"/>
  <c r="D45" i="14"/>
  <c r="D44" i="14" s="1"/>
  <c r="E49" i="14"/>
  <c r="C51" i="14"/>
  <c r="G51" i="14"/>
  <c r="B51" i="14"/>
  <c r="F53" i="14"/>
  <c r="B53" i="14"/>
  <c r="C53" i="14"/>
  <c r="F51" i="14"/>
  <c r="D53" i="14"/>
  <c r="G53" i="14"/>
  <c r="C47" i="14"/>
  <c r="B63" i="14" a="1"/>
  <c r="E63" i="14" s="1"/>
  <c r="B69" i="14" a="1"/>
  <c r="C69" i="14" s="1"/>
  <c r="B65" i="14" a="1"/>
  <c r="E65" i="14" s="1"/>
  <c r="B61" i="14" a="1"/>
  <c r="E61" i="14" s="1"/>
  <c r="B67" i="14" a="1"/>
  <c r="F67" i="14" s="1"/>
  <c r="B59" i="14" a="1"/>
  <c r="B59" i="14" s="1"/>
  <c r="B58" i="14" s="1"/>
  <c r="B75" i="14" l="1" a="1"/>
  <c r="B75" i="14" s="1"/>
  <c r="B83" i="14" a="1"/>
  <c r="B81" i="14" a="1"/>
  <c r="E81" i="14" s="1"/>
  <c r="B67" i="14"/>
  <c r="D63" i="14"/>
  <c r="C61" i="14"/>
  <c r="H61" i="14"/>
  <c r="B61" i="14"/>
  <c r="F63" i="14"/>
  <c r="B73" i="14" a="1"/>
  <c r="B79" i="14" a="1"/>
  <c r="D79" i="14" s="1"/>
  <c r="G61" i="14"/>
  <c r="C85" i="14"/>
  <c r="B85" i="14"/>
  <c r="F61" i="14"/>
  <c r="D61" i="14"/>
  <c r="B77" i="14" a="1"/>
  <c r="C77" i="14" s="1"/>
  <c r="H63" i="14"/>
  <c r="B69" i="14"/>
  <c r="D65" i="14"/>
  <c r="H59" i="14"/>
  <c r="H58" i="14" s="1"/>
  <c r="G67" i="14"/>
  <c r="D67" i="14"/>
  <c r="C63" i="14"/>
  <c r="G63" i="14"/>
  <c r="B63" i="14"/>
  <c r="G65" i="14"/>
  <c r="B65" i="14"/>
  <c r="C65" i="14"/>
  <c r="F59" i="14"/>
  <c r="F58" i="14" s="1"/>
  <c r="E59" i="14"/>
  <c r="E58" i="14" s="1"/>
  <c r="C59" i="14"/>
  <c r="C58" i="14" s="1"/>
  <c r="H67" i="14"/>
  <c r="G59" i="14"/>
  <c r="G58" i="14" s="1"/>
  <c r="H65" i="14"/>
  <c r="C67" i="14"/>
  <c r="F65" i="14"/>
  <c r="D59" i="14"/>
  <c r="D58" i="14" s="1"/>
  <c r="E67" i="14"/>
  <c r="C75" i="14" l="1"/>
  <c r="E75" i="14"/>
  <c r="D75" i="14"/>
  <c r="H75" i="14"/>
  <c r="F75" i="14"/>
  <c r="B97" i="14" a="1"/>
  <c r="C97" i="14" s="1"/>
  <c r="G75" i="14"/>
  <c r="C81" i="14"/>
  <c r="B81" i="14"/>
  <c r="F81" i="14"/>
  <c r="B91" i="14" a="1"/>
  <c r="D91" i="14" s="1"/>
  <c r="G79" i="14"/>
  <c r="C99" i="14"/>
  <c r="C79" i="14"/>
  <c r="H81" i="14"/>
  <c r="B93" i="14" a="1"/>
  <c r="H93" i="14" s="1"/>
  <c r="G81" i="14"/>
  <c r="D81" i="14"/>
  <c r="B83" i="14"/>
  <c r="C83" i="14"/>
  <c r="C73" i="14"/>
  <c r="C72" i="14" s="1"/>
  <c r="B73" i="14"/>
  <c r="B72" i="14" s="1"/>
  <c r="B89" i="14" a="1"/>
  <c r="B87" i="14" a="1"/>
  <c r="E73" i="14"/>
  <c r="E72" i="14" s="1"/>
  <c r="B99" i="14"/>
  <c r="B95" i="14" a="1"/>
  <c r="H95" i="14" s="1"/>
  <c r="H73" i="14"/>
  <c r="H72" i="14" s="1"/>
  <c r="F73" i="14"/>
  <c r="F72" i="14" s="1"/>
  <c r="G73" i="14"/>
  <c r="G72" i="14" s="1"/>
  <c r="D73" i="14"/>
  <c r="D72" i="14" s="1"/>
  <c r="E77" i="14"/>
  <c r="H77" i="14"/>
  <c r="F77" i="14"/>
  <c r="G77" i="14"/>
  <c r="D77" i="14"/>
  <c r="B77" i="14"/>
  <c r="B79" i="14"/>
  <c r="F79" i="14"/>
  <c r="H79" i="14"/>
  <c r="E79" i="14"/>
  <c r="B91" i="14" l="1"/>
  <c r="B97" i="14"/>
  <c r="B101" i="14" a="1"/>
  <c r="H101" i="14" s="1"/>
  <c r="H100" i="14" s="1"/>
  <c r="F91" i="14"/>
  <c r="B111" i="14" a="1"/>
  <c r="B111" i="14" s="1"/>
  <c r="G91" i="14"/>
  <c r="B105" i="14" a="1"/>
  <c r="E105" i="14" s="1"/>
  <c r="B103" i="14" a="1"/>
  <c r="B103" i="14" s="1"/>
  <c r="D93" i="14"/>
  <c r="C91" i="14"/>
  <c r="C113" i="14"/>
  <c r="E91" i="14"/>
  <c r="H91" i="14"/>
  <c r="F93" i="14"/>
  <c r="G93" i="14"/>
  <c r="C93" i="14"/>
  <c r="B95" i="14"/>
  <c r="D95" i="14"/>
  <c r="F95" i="14"/>
  <c r="C95" i="14"/>
  <c r="B113" i="14"/>
  <c r="B109" i="14" a="1"/>
  <c r="E109" i="14" s="1"/>
  <c r="B107" i="14" a="1"/>
  <c r="B107" i="14" s="1"/>
  <c r="B93" i="14"/>
  <c r="E93" i="14"/>
  <c r="E89" i="14"/>
  <c r="G89" i="14"/>
  <c r="F89" i="14"/>
  <c r="B89" i="14"/>
  <c r="H89" i="14"/>
  <c r="D89" i="14"/>
  <c r="C89" i="14"/>
  <c r="G87" i="14"/>
  <c r="G86" i="14" s="1"/>
  <c r="E87" i="14"/>
  <c r="E86" i="14" s="1"/>
  <c r="C87" i="14"/>
  <c r="C86" i="14" s="1"/>
  <c r="B87" i="14"/>
  <c r="B86" i="14" s="1"/>
  <c r="H87" i="14"/>
  <c r="H86" i="14" s="1"/>
  <c r="D87" i="14"/>
  <c r="D86" i="14" s="1"/>
  <c r="F87" i="14"/>
  <c r="F86" i="14" s="1"/>
  <c r="E95" i="14"/>
  <c r="G95" i="14"/>
  <c r="D101" i="14" l="1"/>
  <c r="D100" i="14" s="1"/>
  <c r="C101" i="14"/>
  <c r="C100" i="14" s="1"/>
  <c r="C111" i="14"/>
  <c r="D103" i="14"/>
  <c r="G101" i="14"/>
  <c r="G100" i="14" s="1"/>
  <c r="B119" i="14" a="1"/>
  <c r="C119" i="14" s="1"/>
  <c r="F101" i="14"/>
  <c r="F100" i="14" s="1"/>
  <c r="E101" i="14"/>
  <c r="E100" i="14" s="1"/>
  <c r="C103" i="14"/>
  <c r="B101" i="14"/>
  <c r="B100" i="14" s="1"/>
  <c r="B115" i="14" a="1"/>
  <c r="F115" i="14" s="1"/>
  <c r="F114" i="14" s="1"/>
  <c r="C105" i="14"/>
  <c r="B123" i="14" a="1"/>
  <c r="G123" i="14" s="1"/>
  <c r="B105" i="14"/>
  <c r="G105" i="14"/>
  <c r="H105" i="14"/>
  <c r="H103" i="14"/>
  <c r="E103" i="14"/>
  <c r="G103" i="14"/>
  <c r="F103" i="14"/>
  <c r="C127" i="14"/>
  <c r="B121" i="14" a="1"/>
  <c r="E121" i="14" s="1"/>
  <c r="D105" i="14"/>
  <c r="F105" i="14"/>
  <c r="B125" i="14" a="1"/>
  <c r="B125" i="14" s="1"/>
  <c r="B127" i="14"/>
  <c r="C107" i="14"/>
  <c r="D107" i="14"/>
  <c r="B117" i="14" a="1"/>
  <c r="F117" i="14" s="1"/>
  <c r="G107" i="14"/>
  <c r="H107" i="14"/>
  <c r="H109" i="14"/>
  <c r="G109" i="14"/>
  <c r="B109" i="14"/>
  <c r="E107" i="14"/>
  <c r="D109" i="14"/>
  <c r="F109" i="14"/>
  <c r="F107" i="14"/>
  <c r="C109" i="14"/>
  <c r="H119" i="14" l="1"/>
  <c r="E119" i="14"/>
  <c r="D119" i="14"/>
  <c r="G119" i="14"/>
  <c r="B119" i="14"/>
  <c r="F119" i="14"/>
  <c r="H115" i="14"/>
  <c r="H114" i="14" s="1"/>
  <c r="B133" i="14" a="1"/>
  <c r="D133" i="14" s="1"/>
  <c r="H123" i="14"/>
  <c r="C123" i="14"/>
  <c r="C115" i="14"/>
  <c r="C114" i="14" s="1"/>
  <c r="B121" i="14"/>
  <c r="E115" i="14"/>
  <c r="E114" i="14" s="1"/>
  <c r="B115" i="14"/>
  <c r="B114" i="14" s="1"/>
  <c r="D123" i="14"/>
  <c r="B129" i="14" a="1"/>
  <c r="F129" i="14" s="1"/>
  <c r="F128" i="14" s="1"/>
  <c r="B137" i="14" a="1"/>
  <c r="F137" i="14" s="1"/>
  <c r="B139" i="14" a="1"/>
  <c r="B139" i="14" s="1"/>
  <c r="B123" i="14"/>
  <c r="E123" i="14"/>
  <c r="D115" i="14"/>
  <c r="D114" i="14" s="1"/>
  <c r="G115" i="14"/>
  <c r="G114" i="14" s="1"/>
  <c r="H117" i="14"/>
  <c r="B135" i="14" a="1"/>
  <c r="C135" i="14" s="1"/>
  <c r="E117" i="14"/>
  <c r="B141" i="14"/>
  <c r="G121" i="14"/>
  <c r="D121" i="14"/>
  <c r="C141" i="14"/>
  <c r="H121" i="14"/>
  <c r="F123" i="14"/>
  <c r="F121" i="14"/>
  <c r="C125" i="14"/>
  <c r="B131" i="14" a="1"/>
  <c r="G131" i="14" s="1"/>
  <c r="D117" i="14"/>
  <c r="C121" i="14"/>
  <c r="G117" i="14"/>
  <c r="C117" i="14"/>
  <c r="B117" i="14"/>
  <c r="B133" i="14" l="1"/>
  <c r="C133" i="14"/>
  <c r="H133" i="14"/>
  <c r="E133" i="14"/>
  <c r="F133" i="14"/>
  <c r="G133" i="14"/>
  <c r="D129" i="14"/>
  <c r="D128" i="14" s="1"/>
  <c r="C129" i="14"/>
  <c r="C128" i="14" s="1"/>
  <c r="H129" i="14"/>
  <c r="H128" i="14" s="1"/>
  <c r="E129" i="14"/>
  <c r="E128" i="14" s="1"/>
  <c r="H135" i="14"/>
  <c r="G135" i="14"/>
  <c r="G137" i="14"/>
  <c r="E137" i="14"/>
  <c r="B153" i="14" a="1"/>
  <c r="B153" i="14" s="1"/>
  <c r="B145" i="14" a="1"/>
  <c r="F145" i="14" s="1"/>
  <c r="B137" i="14"/>
  <c r="G129" i="14"/>
  <c r="G128" i="14" s="1"/>
  <c r="H137" i="14"/>
  <c r="B129" i="14"/>
  <c r="B128" i="14" s="1"/>
  <c r="C155" i="14"/>
  <c r="B147" i="14" a="1"/>
  <c r="B147" i="14" s="1"/>
  <c r="C139" i="14"/>
  <c r="B149" i="14" a="1"/>
  <c r="B149" i="14" s="1"/>
  <c r="D137" i="14"/>
  <c r="C137" i="14"/>
  <c r="B155" i="14"/>
  <c r="B151" i="14" a="1"/>
  <c r="F151" i="14" s="1"/>
  <c r="B135" i="14"/>
  <c r="E135" i="14"/>
  <c r="B131" i="14"/>
  <c r="B143" i="14" a="1"/>
  <c r="B143" i="14" s="1"/>
  <c r="B142" i="14" s="1"/>
  <c r="E131" i="14"/>
  <c r="F135" i="14"/>
  <c r="D135" i="14"/>
  <c r="H131" i="14"/>
  <c r="F131" i="14"/>
  <c r="D131" i="14"/>
  <c r="C131" i="14"/>
  <c r="H145" i="14" l="1"/>
  <c r="B165" i="14" a="1"/>
  <c r="C165" i="14" s="1"/>
  <c r="C153" i="14"/>
  <c r="D145" i="14"/>
  <c r="E145" i="14"/>
  <c r="B145" i="14"/>
  <c r="G145" i="14"/>
  <c r="C145" i="14"/>
  <c r="D147" i="14"/>
  <c r="G147" i="14"/>
  <c r="H147" i="14"/>
  <c r="C147" i="14"/>
  <c r="E147" i="14"/>
  <c r="F147" i="14"/>
  <c r="B157" i="14" a="1"/>
  <c r="D157" i="14" s="1"/>
  <c r="D156" i="14" s="1"/>
  <c r="B161" i="14" a="1"/>
  <c r="B161" i="14" s="1"/>
  <c r="D143" i="14"/>
  <c r="D142" i="14" s="1"/>
  <c r="F149" i="14"/>
  <c r="B159" i="14" a="1"/>
  <c r="G159" i="14" s="1"/>
  <c r="G151" i="14"/>
  <c r="B163" i="14" a="1"/>
  <c r="F163" i="14" s="1"/>
  <c r="E143" i="14"/>
  <c r="E142" i="14" s="1"/>
  <c r="G149" i="14"/>
  <c r="D151" i="14"/>
  <c r="E149" i="14"/>
  <c r="H149" i="14"/>
  <c r="H151" i="14"/>
  <c r="B167" i="14" a="1"/>
  <c r="C167" i="14" s="1"/>
  <c r="H143" i="14"/>
  <c r="H142" i="14" s="1"/>
  <c r="F143" i="14"/>
  <c r="F142" i="14" s="1"/>
  <c r="C149" i="14"/>
  <c r="D149" i="14"/>
  <c r="C151" i="14"/>
  <c r="B151" i="14"/>
  <c r="C143" i="14"/>
  <c r="C142" i="14" s="1"/>
  <c r="G143" i="14"/>
  <c r="G142" i="14" s="1"/>
  <c r="E151" i="14"/>
  <c r="E165" i="14" l="1"/>
  <c r="G165" i="14"/>
  <c r="F165" i="14"/>
  <c r="B165" i="14"/>
  <c r="D165" i="14"/>
  <c r="H165" i="14"/>
  <c r="C163" i="14"/>
  <c r="C157" i="14"/>
  <c r="C156" i="14" s="1"/>
  <c r="G157" i="14"/>
  <c r="G156" i="14" s="1"/>
  <c r="H157" i="14"/>
  <c r="H156" i="14" s="1"/>
  <c r="B157" i="14"/>
  <c r="B156" i="14" s="1"/>
  <c r="H163" i="14"/>
  <c r="E157" i="14"/>
  <c r="E156" i="14" s="1"/>
  <c r="F157" i="14"/>
  <c r="F156" i="14" s="1"/>
  <c r="B163" i="14"/>
  <c r="D161" i="14"/>
  <c r="H161" i="14"/>
  <c r="E161" i="14"/>
  <c r="F161" i="14"/>
  <c r="C161" i="14"/>
  <c r="G161" i="14"/>
  <c r="C159" i="14"/>
  <c r="H159" i="14"/>
  <c r="E159" i="14"/>
  <c r="B159" i="14"/>
  <c r="F159" i="14"/>
  <c r="D159" i="14"/>
  <c r="B167" i="14"/>
  <c r="D163" i="14"/>
  <c r="G163" i="14"/>
  <c r="E163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M9" authorId="0" shapeId="0" xr:uid="{BF0724EB-A542-4AC1-B89D-5948B24A9527}">
      <text>
        <r>
          <rPr>
            <sz val="11"/>
            <color rgb="FF000000"/>
            <rFont val="Calibri"/>
            <family val="2"/>
          </rPr>
          <t>Minimo 6 meses no consecutivos necesariamente.</t>
        </r>
      </text>
    </comment>
    <comment ref="O9" authorId="0" shapeId="0" xr:uid="{D02D09DC-B5F9-4C9B-9150-44D1ED22CB43}">
      <text>
        <r>
          <rPr>
            <sz val="11"/>
            <color rgb="FF000000"/>
            <rFont val="Calibri"/>
            <family val="2"/>
          </rPr>
          <t>Minimo 6 meses no concecutivo necesariamente.</t>
        </r>
      </text>
    </comment>
    <comment ref="Q9" authorId="0" shapeId="0" xr:uid="{68669BF0-A8B2-41BD-9CF4-5E41440447EA}">
      <text>
        <r>
          <rPr>
            <sz val="11"/>
            <color rgb="FF000000"/>
            <rFont val="Calibri"/>
            <family val="2"/>
          </rPr>
          <t>todas las vacaciones dentro de los 12 meses.</t>
        </r>
      </text>
    </comment>
    <comment ref="S9" authorId="0" shapeId="0" xr:uid="{2CB5DD45-3788-4D75-970B-0C55228864F9}">
      <text>
        <r>
          <rPr>
            <sz val="11"/>
            <color rgb="FF000000"/>
            <rFont val="Calibri"/>
            <family val="2"/>
          </rPr>
          <t>Descanso medico hasi sea en un mes a mas.</t>
        </r>
      </text>
    </comment>
  </commentList>
</comments>
</file>

<file path=xl/sharedStrings.xml><?xml version="1.0" encoding="utf-8"?>
<sst xmlns="http://schemas.openxmlformats.org/spreadsheetml/2006/main" count="63" uniqueCount="50">
  <si>
    <t>Notas:</t>
  </si>
  <si>
    <t>Conferencias entre padres y docentes a las 19:00</t>
  </si>
  <si>
    <t>septiembre</t>
  </si>
  <si>
    <t>DOMINGO</t>
  </si>
  <si>
    <t>ASEGURADA:</t>
  </si>
  <si>
    <t>DNI:</t>
  </si>
  <si>
    <t>PERIODO:</t>
  </si>
  <si>
    <t>DEL:</t>
  </si>
  <si>
    <t>AL:</t>
  </si>
  <si>
    <t>Nº DE DÌAS A SUBSIDIAR:</t>
  </si>
  <si>
    <t>MES INICIO PRESTACIÒN</t>
  </si>
  <si>
    <t>1ra. ARMADA</t>
  </si>
  <si>
    <t xml:space="preserve">    2da. ARMADA</t>
  </si>
  <si>
    <t xml:space="preserve">    PAGO TOTAL</t>
  </si>
  <si>
    <t>X</t>
  </si>
  <si>
    <t>Nº</t>
  </si>
  <si>
    <t>MES/AÑO</t>
  </si>
  <si>
    <t>CONCEPTOS REMUNERATIVOS ACEPTADOS PARA EL CÀLCULO DEL SUBSIDIO</t>
  </si>
  <si>
    <t>H. BÀSICO</t>
  </si>
  <si>
    <t>ASIG. FAM.</t>
  </si>
  <si>
    <t>BONIFICIONES REGULARES</t>
  </si>
  <si>
    <t>HE</t>
  </si>
  <si>
    <t>BON</t>
  </si>
  <si>
    <t>VAC</t>
  </si>
  <si>
    <t>DM</t>
  </si>
  <si>
    <t>TOTAL
REMUNERACIONES</t>
  </si>
  <si>
    <t>TOTALES</t>
  </si>
  <si>
    <t>CÀLCULO DEL SUBSIDIO SOLICITADO:</t>
  </si>
  <si>
    <t>TOTAL REMUNERACIONES</t>
  </si>
  <si>
    <t xml:space="preserve"> =</t>
  </si>
  <si>
    <t>SUBSIDIO DIARIO</t>
  </si>
  <si>
    <t>Nº DIAS A SUBSIDIAR</t>
  </si>
  <si>
    <t>SUBSIDIO
SOLICITADO</t>
  </si>
  <si>
    <t>NÙMERO DE DIAS</t>
  </si>
  <si>
    <t>OBSERVACIONES:</t>
  </si>
  <si>
    <t xml:space="preserve"> 1. Consignar el mes en que se inicia el descanso por maternidad.</t>
  </si>
  <si>
    <t>2. Registrar los 12 meses anteriores al mes de inicio de la prestaciòn.</t>
  </si>
  <si>
    <t>3. Detalle de las 12 remuneraciones anteriores al mes de inicio de la prestaciòn, reconocidos por EsSalud para el pago  del</t>
  </si>
  <si>
    <t xml:space="preserve">     subsidio conforme a las disposiciones establecidas en los numerales 6.5, 6.6, 6.7 y 6.11 de la Directiva Nº 09-GG-ESSALUD</t>
  </si>
  <si>
    <t xml:space="preserve">     -16 (incluye los importes declarados con S/. 0.00).</t>
  </si>
  <si>
    <t>4. Nº de meses que la Asegurada fue declarada por su E.E en el periodo de los 12 meses (aùn sea con importe S/. 0 (cero)</t>
  </si>
  <si>
    <t xml:space="preserve">     multiplicado por 30 dìas.</t>
  </si>
  <si>
    <t>5. Es el monto que se obtiene de multiplicar el subsidio diario por el nùmero de dìas a subsidiar (No incluye cèntimos).</t>
  </si>
  <si>
    <t xml:space="preserve"> ………………….</t>
  </si>
  <si>
    <t>/  ……………………..</t>
  </si>
  <si>
    <t>/ 201</t>
  </si>
  <si>
    <t xml:space="preserve"> ………</t>
  </si>
  <si>
    <t>Firma de la Asegurada</t>
  </si>
  <si>
    <t>Firma y Sello de la Entidad Empleadora</t>
  </si>
  <si>
    <t>IZQUIERDO CARRASCO SHUSUA SOFIA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</si>
</sst>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_(* #,##0_);_(* \(#,##0\);_(* &quot;-&quot;_);_(@_)"/>
    <numFmt numFmtId="167" formatCode="_(* #,##0.00_);_(* \(#,##0.00\);_(* &quot;-&quot;??_);_(@_)"/>
    <numFmt numFmtId="168" formatCode="dd"/>
    <numFmt numFmtId="169" formatCode="[$-F800]dddd\,\ mmmm\ dd\,\ yyyy"/>
  </numFmts>
  <fonts count="42" x14ac:knownFonts="1">
    <font>
      <sz val="11"/>
      <name val="Trebuchet MS"/>
      <family val="2"/>
      <scheme val="minor"/>
    </font>
    <font>
      <sz val="11"/>
      <color theme="1"/>
      <name val="Trebuchet MS"/>
      <family val="2"/>
      <scheme val="minor"/>
    </font>
    <font>
      <sz val="8"/>
      <name val="Arial"/>
      <family val="2"/>
    </font>
    <font>
      <sz val="10"/>
      <name val="Century Gothic"/>
      <family val="2"/>
    </font>
    <font>
      <b/>
      <sz val="11"/>
      <color theme="0"/>
      <name val="Trebuchet MS"/>
      <family val="2"/>
      <scheme val="minor"/>
    </font>
    <font>
      <b/>
      <sz val="14"/>
      <color theme="0"/>
      <name val="Trebuchet MS"/>
      <family val="2"/>
      <scheme val="minor"/>
    </font>
    <font>
      <b/>
      <sz val="28"/>
      <color theme="0"/>
      <name val="Arial"/>
      <family val="2"/>
      <scheme val="major"/>
    </font>
    <font>
      <sz val="36"/>
      <color theme="4" tint="-0.24994659260841701"/>
      <name val="Trebuchet MS"/>
      <family val="2"/>
      <scheme val="minor"/>
    </font>
    <font>
      <b/>
      <sz val="11"/>
      <color theme="3"/>
      <name val="Arial"/>
      <family val="2"/>
      <scheme val="major"/>
    </font>
    <font>
      <sz val="16"/>
      <color theme="1"/>
      <name val="Trebuchet MS"/>
      <family val="2"/>
      <scheme val="minor"/>
    </font>
    <font>
      <b/>
      <sz val="11"/>
      <color theme="0"/>
      <name val="Arial"/>
      <family val="2"/>
      <scheme val="major"/>
    </font>
    <font>
      <sz val="11"/>
      <name val="Trebuchet MS"/>
      <family val="2"/>
      <scheme val="minor"/>
    </font>
    <font>
      <sz val="11"/>
      <color theme="1"/>
      <name val="Arial"/>
      <family val="2"/>
      <scheme val="major"/>
    </font>
    <font>
      <sz val="11"/>
      <color indexed="63"/>
      <name val="Trebuchet MS"/>
      <family val="2"/>
      <scheme val="minor"/>
    </font>
    <font>
      <b/>
      <sz val="11"/>
      <color theme="1"/>
      <name val="Trebuchet MS"/>
      <family val="2"/>
      <scheme val="minor"/>
    </font>
    <font>
      <i/>
      <sz val="11"/>
      <color theme="3" tint="-0.24994659260841701"/>
      <name val="Trebuchet MS"/>
      <family val="2"/>
      <scheme val="minor"/>
    </font>
    <font>
      <sz val="11"/>
      <color rgb="FF006100"/>
      <name val="Trebuchet MS"/>
      <family val="2"/>
      <scheme val="minor"/>
    </font>
    <font>
      <sz val="11"/>
      <color rgb="FF9C0006"/>
      <name val="Trebuchet MS"/>
      <family val="2"/>
      <scheme val="minor"/>
    </font>
    <font>
      <sz val="11"/>
      <color rgb="FF9C5700"/>
      <name val="Trebuchet MS"/>
      <family val="2"/>
      <scheme val="minor"/>
    </font>
    <font>
      <sz val="11"/>
      <color rgb="FF3F3F76"/>
      <name val="Trebuchet MS"/>
      <family val="2"/>
      <scheme val="minor"/>
    </font>
    <font>
      <b/>
      <sz val="11"/>
      <color rgb="FF3F3F3F"/>
      <name val="Trebuchet MS"/>
      <family val="2"/>
      <scheme val="minor"/>
    </font>
    <font>
      <b/>
      <sz val="11"/>
      <color rgb="FFFA7D00"/>
      <name val="Trebuchet MS"/>
      <family val="2"/>
      <scheme val="minor"/>
    </font>
    <font>
      <sz val="11"/>
      <color rgb="FFFA7D00"/>
      <name val="Trebuchet MS"/>
      <family val="2"/>
      <scheme val="minor"/>
    </font>
    <font>
      <sz val="11"/>
      <color rgb="FFFF0000"/>
      <name val="Trebuchet MS"/>
      <family val="2"/>
      <scheme val="minor"/>
    </font>
    <font>
      <sz val="11"/>
      <color theme="0"/>
      <name val="Trebuchet MS"/>
      <family val="2"/>
      <scheme val="minor"/>
    </font>
    <font>
      <sz val="11"/>
      <color rgb="FF000000"/>
      <name val="Calibri"/>
      <family val="2"/>
    </font>
    <font>
      <b/>
      <sz val="11"/>
      <color rgb="FF0066CC"/>
      <name val="Calibri"/>
      <family val="2"/>
    </font>
    <font>
      <b/>
      <sz val="12"/>
      <color rgb="FF0066CC"/>
      <name val="Calibri"/>
      <family val="2"/>
    </font>
    <font>
      <b/>
      <sz val="12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Arial Black"/>
      <family val="2"/>
    </font>
    <font>
      <b/>
      <sz val="10"/>
      <color rgb="FF0066CC"/>
      <name val="Arial"/>
      <family val="2"/>
    </font>
    <font>
      <b/>
      <sz val="9"/>
      <color rgb="FF0066CC"/>
      <name val="Calibri"/>
      <family val="2"/>
    </font>
    <font>
      <b/>
      <sz val="12"/>
      <color rgb="FF0066CC"/>
      <name val="Arial Black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66CC"/>
      <name val="Calibri"/>
      <family val="2"/>
    </font>
    <font>
      <b/>
      <sz val="11"/>
      <color rgb="FF0066CC"/>
      <name val="Arial Black"/>
      <family val="2"/>
    </font>
    <font>
      <b/>
      <sz val="11"/>
      <color rgb="FF000000"/>
      <name val="Arial Black"/>
      <family val="2"/>
    </font>
    <font>
      <b/>
      <sz val="12"/>
      <color rgb="FF0066CC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/>
      </patternFill>
    </fill>
    <fill>
      <patternFill patternType="solid">
        <fgColor theme="8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DD6EE"/>
        <bgColor rgb="FFBDD6EE"/>
      </patternFill>
    </fill>
  </fills>
  <borders count="39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ck">
        <color theme="1" tint="0.499984740745262"/>
      </left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/>
      <right style="thick">
        <color theme="0"/>
      </right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66CC"/>
      </left>
      <right/>
      <top style="medium">
        <color rgb="FF0066CC"/>
      </top>
      <bottom/>
      <diagonal/>
    </border>
    <border>
      <left/>
      <right/>
      <top style="medium">
        <color rgb="FF0066CC"/>
      </top>
      <bottom/>
      <diagonal/>
    </border>
    <border>
      <left/>
      <right style="medium">
        <color rgb="FF0066CC"/>
      </right>
      <top style="medium">
        <color rgb="FF0066CC"/>
      </top>
      <bottom/>
      <diagonal/>
    </border>
    <border>
      <left style="medium">
        <color rgb="FF0066CC"/>
      </left>
      <right/>
      <top/>
      <bottom/>
      <diagonal/>
    </border>
    <border>
      <left/>
      <right/>
      <top/>
      <bottom style="thin">
        <color rgb="FF0066CC"/>
      </bottom>
      <diagonal/>
    </border>
    <border>
      <left/>
      <right style="medium">
        <color rgb="FF0066CC"/>
      </right>
      <top/>
      <bottom/>
      <diagonal/>
    </border>
    <border>
      <left style="thin">
        <color rgb="FF0066CC"/>
      </left>
      <right style="thin">
        <color rgb="FF0066CC"/>
      </right>
      <top style="thin">
        <color rgb="FF0066CC"/>
      </top>
      <bottom style="thin">
        <color rgb="FF0066CC"/>
      </bottom>
      <diagonal/>
    </border>
    <border>
      <left style="thin">
        <color rgb="FF0066CC"/>
      </left>
      <right/>
      <top style="thin">
        <color rgb="FF0066CC"/>
      </top>
      <bottom/>
      <diagonal/>
    </border>
    <border>
      <left/>
      <right style="thin">
        <color rgb="FF0066CC"/>
      </right>
      <top style="thin">
        <color rgb="FF0066CC"/>
      </top>
      <bottom/>
      <diagonal/>
    </border>
    <border>
      <left style="thin">
        <color rgb="FF0066CC"/>
      </left>
      <right/>
      <top style="thin">
        <color rgb="FF0066CC"/>
      </top>
      <bottom style="thin">
        <color rgb="FF0066CC"/>
      </bottom>
      <diagonal/>
    </border>
    <border>
      <left/>
      <right/>
      <top style="thin">
        <color rgb="FF0066CC"/>
      </top>
      <bottom style="thin">
        <color rgb="FF0066CC"/>
      </bottom>
      <diagonal/>
    </border>
    <border>
      <left/>
      <right style="thin">
        <color rgb="FF0066CC"/>
      </right>
      <top style="thin">
        <color rgb="FF0066CC"/>
      </top>
      <bottom style="thin">
        <color rgb="FF0066CC"/>
      </bottom>
      <diagonal/>
    </border>
    <border>
      <left style="thin">
        <color rgb="FF0066CC"/>
      </left>
      <right/>
      <top/>
      <bottom style="thin">
        <color rgb="FF0066CC"/>
      </bottom>
      <diagonal/>
    </border>
    <border>
      <left/>
      <right style="thin">
        <color rgb="FF0066CC"/>
      </right>
      <top/>
      <bottom style="thin">
        <color rgb="FF0066CC"/>
      </bottom>
      <diagonal/>
    </border>
    <border>
      <left/>
      <right style="thin">
        <color rgb="FF000000"/>
      </right>
      <top style="thin">
        <color rgb="FF0066CC"/>
      </top>
      <bottom style="thin">
        <color rgb="FF0066CC"/>
      </bottom>
      <diagonal/>
    </border>
    <border>
      <left/>
      <right/>
      <top style="thin">
        <color rgb="FF0066CC"/>
      </top>
      <bottom/>
      <diagonal/>
    </border>
    <border>
      <left style="thin">
        <color rgb="FF0066CC"/>
      </left>
      <right/>
      <top/>
      <bottom/>
      <diagonal/>
    </border>
    <border>
      <left/>
      <right style="thin">
        <color rgb="FF0066CC"/>
      </right>
      <top/>
      <bottom/>
      <diagonal/>
    </border>
    <border>
      <left style="medium">
        <color rgb="FF0066CC"/>
      </left>
      <right/>
      <top/>
      <bottom style="medium">
        <color rgb="FF0066CC"/>
      </bottom>
      <diagonal/>
    </border>
    <border>
      <left/>
      <right/>
      <top/>
      <bottom style="medium">
        <color rgb="FF0066CC"/>
      </bottom>
      <diagonal/>
    </border>
    <border>
      <left/>
      <right style="medium">
        <color rgb="FF0066CC"/>
      </right>
      <top/>
      <bottom style="medium">
        <color rgb="FF0066CC"/>
      </bottom>
      <diagonal/>
    </border>
  </borders>
  <cellStyleXfs count="51">
    <xf numFmtId="0" fontId="0" fillId="0" borderId="0" applyFill="0" applyBorder="0" applyProtection="0"/>
    <xf numFmtId="0" fontId="13" fillId="3" borderId="0" applyNumberFormat="0" applyBorder="0" applyAlignment="0" applyProtection="0"/>
    <xf numFmtId="0" fontId="7" fillId="0" borderId="0" applyNumberFormat="0" applyFill="0" applyProtection="0">
      <alignment horizontal="left" indent="3"/>
    </xf>
    <xf numFmtId="0" fontId="4" fillId="4" borderId="1" applyNumberFormat="0" applyAlignment="0" applyProtection="0"/>
    <xf numFmtId="0" fontId="5" fillId="5" borderId="2" applyNumberFormat="0" applyProtection="0">
      <alignment vertical="center"/>
    </xf>
    <xf numFmtId="168" fontId="9" fillId="0" borderId="9" applyFill="0" applyProtection="0">
      <alignment horizontal="left" vertical="center" wrapText="1" indent="1"/>
    </xf>
    <xf numFmtId="168" fontId="12" fillId="0" borderId="6" applyFill="0" applyProtection="0">
      <alignment horizontal="left" vertical="top" wrapText="1" indent="1"/>
    </xf>
    <xf numFmtId="168" fontId="11" fillId="0" borderId="8" applyNumberFormat="0" applyFill="0" applyProtection="0">
      <alignment horizontal="left" vertical="center" wrapText="1" indent="1"/>
    </xf>
    <xf numFmtId="0" fontId="6" fillId="6" borderId="0" applyNumberFormat="0" applyBorder="0" applyProtection="0">
      <alignment horizontal="center"/>
    </xf>
    <xf numFmtId="0" fontId="10" fillId="7" borderId="3" applyNumberFormat="0" applyProtection="0">
      <alignment horizontal="left" vertical="center" indent="1"/>
    </xf>
    <xf numFmtId="0" fontId="10" fillId="6" borderId="3" applyNumberFormat="0" applyProtection="0">
      <alignment horizontal="left" indent="1"/>
    </xf>
    <xf numFmtId="0" fontId="8" fillId="0" borderId="0" applyNumberFormat="0" applyFill="0" applyBorder="0" applyAlignment="0" applyProtection="0"/>
    <xf numFmtId="0" fontId="11" fillId="8" borderId="10" applyNumberFormat="0" applyFont="0" applyAlignment="0" applyProtection="0"/>
    <xf numFmtId="0" fontId="15" fillId="0" borderId="0" applyNumberFormat="0" applyFill="0" applyBorder="0" applyAlignment="0" applyProtection="0"/>
    <xf numFmtId="0" fontId="14" fillId="0" borderId="11" applyNumberFormat="0" applyFill="0" applyAlignment="0" applyProtection="0"/>
    <xf numFmtId="167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13" applyNumberFormat="0" applyAlignment="0" applyProtection="0"/>
    <xf numFmtId="0" fontId="20" fillId="13" borderId="14" applyNumberFormat="0" applyAlignment="0" applyProtection="0"/>
    <xf numFmtId="0" fontId="21" fillId="13" borderId="13" applyNumberFormat="0" applyAlignment="0" applyProtection="0"/>
    <xf numFmtId="0" fontId="22" fillId="0" borderId="15" applyNumberFormat="0" applyFill="0" applyAlignment="0" applyProtection="0"/>
    <xf numFmtId="0" fontId="4" fillId="14" borderId="16" applyNumberFormat="0" applyAlignment="0" applyProtection="0"/>
    <xf numFmtId="0" fontId="23" fillId="0" borderId="0" applyNumberFormat="0" applyFill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5" fillId="0" borderId="0"/>
  </cellStyleXfs>
  <cellXfs count="95">
    <xf numFmtId="0" fontId="0" fillId="0" borderId="0" xfId="0"/>
    <xf numFmtId="0" fontId="6" fillId="6" borderId="0" xfId="8">
      <alignment horizontal="center"/>
    </xf>
    <xf numFmtId="0" fontId="0" fillId="2" borderId="0" xfId="0" applyFill="1"/>
    <xf numFmtId="0" fontId="3" fillId="0" borderId="0" xfId="0" applyFont="1"/>
    <xf numFmtId="0" fontId="10" fillId="7" borderId="3" xfId="9">
      <alignment horizontal="left" vertical="center" indent="1"/>
    </xf>
    <xf numFmtId="0" fontId="10" fillId="6" borderId="3" xfId="10" applyAlignment="1">
      <alignment horizontal="left" vertical="center" indent="1"/>
    </xf>
    <xf numFmtId="0" fontId="0" fillId="2" borderId="0" xfId="0" applyFill="1" applyBorder="1"/>
    <xf numFmtId="0" fontId="12" fillId="0" borderId="6" xfId="6" applyNumberFormat="1" applyFill="1">
      <alignment horizontal="left" vertical="top" wrapText="1" indent="1"/>
    </xf>
    <xf numFmtId="0" fontId="12" fillId="0" borderId="5" xfId="6" applyNumberFormat="1" applyFill="1" applyBorder="1">
      <alignment horizontal="left" vertical="top" wrapText="1" indent="1"/>
    </xf>
    <xf numFmtId="0" fontId="12" fillId="0" borderId="7" xfId="6" applyNumberFormat="1" applyFill="1" applyBorder="1">
      <alignment horizontal="left" vertical="top" wrapText="1" indent="1"/>
    </xf>
    <xf numFmtId="168" fontId="9" fillId="0" borderId="9" xfId="5" applyFill="1">
      <alignment horizontal="left" vertical="center" wrapText="1" indent="1"/>
    </xf>
    <xf numFmtId="168" fontId="9" fillId="0" borderId="4" xfId="5" applyFill="1" applyBorder="1">
      <alignment horizontal="left" vertical="center" wrapText="1" indent="1"/>
    </xf>
    <xf numFmtId="168" fontId="9" fillId="36" borderId="4" xfId="5" applyFill="1" applyBorder="1">
      <alignment horizontal="left" vertical="center" wrapText="1" indent="1"/>
    </xf>
    <xf numFmtId="0" fontId="12" fillId="36" borderId="5" xfId="6" applyNumberFormat="1" applyFill="1" applyBorder="1">
      <alignment horizontal="left" vertical="top" wrapText="1" indent="1"/>
    </xf>
    <xf numFmtId="0" fontId="12" fillId="36" borderId="12" xfId="6" applyNumberFormat="1" applyFill="1" applyBorder="1">
      <alignment horizontal="left" vertical="top" wrapText="1" indent="1"/>
    </xf>
    <xf numFmtId="168" fontId="9" fillId="36" borderId="9" xfId="5" applyFill="1">
      <alignment horizontal="left" vertical="center" wrapText="1" indent="1"/>
    </xf>
    <xf numFmtId="0" fontId="12" fillId="36" borderId="6" xfId="6" applyNumberFormat="1" applyFill="1">
      <alignment horizontal="left" vertical="top" wrapText="1" indent="1"/>
    </xf>
    <xf numFmtId="168" fontId="9" fillId="37" borderId="9" xfId="5" applyFill="1">
      <alignment horizontal="left" vertical="center" wrapText="1" indent="1"/>
    </xf>
    <xf numFmtId="168" fontId="9" fillId="37" borderId="4" xfId="5" applyFill="1" applyBorder="1">
      <alignment horizontal="left" vertical="center" wrapText="1" indent="1"/>
    </xf>
    <xf numFmtId="0" fontId="12" fillId="37" borderId="6" xfId="6" applyNumberFormat="1" applyFill="1">
      <alignment horizontal="left" vertical="top" wrapText="1" indent="1"/>
    </xf>
    <xf numFmtId="0" fontId="12" fillId="37" borderId="5" xfId="6" applyNumberFormat="1" applyFill="1" applyBorder="1">
      <alignment horizontal="left" vertical="top" wrapText="1" indent="1"/>
    </xf>
    <xf numFmtId="0" fontId="12" fillId="37" borderId="7" xfId="6" applyNumberFormat="1" applyFill="1" applyBorder="1">
      <alignment horizontal="left" vertical="top" wrapText="1" indent="1"/>
    </xf>
    <xf numFmtId="0" fontId="0" fillId="0" borderId="17" xfId="0" applyBorder="1"/>
    <xf numFmtId="0" fontId="25" fillId="0" borderId="18" xfId="50" applyBorder="1"/>
    <xf numFmtId="0" fontId="25" fillId="0" borderId="19" xfId="50" applyBorder="1"/>
    <xf numFmtId="0" fontId="25" fillId="0" borderId="20" xfId="50" applyBorder="1"/>
    <xf numFmtId="0" fontId="25" fillId="0" borderId="0" xfId="50"/>
    <xf numFmtId="0" fontId="26" fillId="0" borderId="21" xfId="50" applyFont="1" applyBorder="1"/>
    <xf numFmtId="0" fontId="26" fillId="0" borderId="0" xfId="50" applyFont="1"/>
    <xf numFmtId="0" fontId="26" fillId="0" borderId="23" xfId="50" applyFont="1" applyBorder="1"/>
    <xf numFmtId="0" fontId="27" fillId="0" borderId="0" xfId="50" applyFont="1"/>
    <xf numFmtId="0" fontId="26" fillId="0" borderId="0" xfId="50" applyFont="1" applyAlignment="1">
      <alignment horizontal="center"/>
    </xf>
    <xf numFmtId="0" fontId="31" fillId="0" borderId="0" xfId="50" applyFont="1"/>
    <xf numFmtId="0" fontId="30" fillId="0" borderId="24" xfId="50" applyFont="1" applyBorder="1" applyAlignment="1">
      <alignment horizontal="center" vertical="center"/>
    </xf>
    <xf numFmtId="0" fontId="25" fillId="0" borderId="21" xfId="50" applyBorder="1"/>
    <xf numFmtId="0" fontId="25" fillId="0" borderId="23" xfId="50" applyBorder="1"/>
    <xf numFmtId="0" fontId="28" fillId="0" borderId="21" xfId="50" applyFont="1" applyBorder="1"/>
    <xf numFmtId="0" fontId="28" fillId="0" borderId="0" xfId="50" applyFont="1"/>
    <xf numFmtId="0" fontId="28" fillId="0" borderId="23" xfId="50" applyFont="1" applyBorder="1"/>
    <xf numFmtId="0" fontId="26" fillId="0" borderId="25" xfId="50" applyFont="1" applyBorder="1"/>
    <xf numFmtId="0" fontId="26" fillId="0" borderId="33" xfId="50" applyFont="1" applyBorder="1"/>
    <xf numFmtId="0" fontId="26" fillId="0" borderId="26" xfId="50" applyFont="1" applyBorder="1"/>
    <xf numFmtId="0" fontId="26" fillId="0" borderId="34" xfId="50" applyFont="1" applyBorder="1"/>
    <xf numFmtId="0" fontId="26" fillId="0" borderId="35" xfId="50" applyFont="1" applyBorder="1"/>
    <xf numFmtId="0" fontId="41" fillId="0" borderId="0" xfId="50" applyFont="1"/>
    <xf numFmtId="0" fontId="26" fillId="0" borderId="30" xfId="50" applyFont="1" applyBorder="1"/>
    <xf numFmtId="0" fontId="26" fillId="0" borderId="22" xfId="50" applyFont="1" applyBorder="1"/>
    <xf numFmtId="0" fontId="26" fillId="0" borderId="31" xfId="50" applyFont="1" applyBorder="1"/>
    <xf numFmtId="0" fontId="25" fillId="0" borderId="36" xfId="50" applyBorder="1"/>
    <xf numFmtId="0" fontId="25" fillId="0" borderId="37" xfId="50" applyBorder="1"/>
    <xf numFmtId="0" fontId="25" fillId="0" borderId="38" xfId="50" applyBorder="1"/>
    <xf numFmtId="14" fontId="25" fillId="0" borderId="0" xfId="50" applyNumberFormat="1"/>
    <xf numFmtId="0" fontId="1" fillId="0" borderId="0" xfId="12" applyNumberFormat="1" applyFont="1" applyFill="1" applyBorder="1" applyAlignment="1">
      <alignment horizontal="left" vertical="top" wrapText="1" indent="1"/>
    </xf>
    <xf numFmtId="169" fontId="0" fillId="0" borderId="8" xfId="7" applyNumberFormat="1" applyFont="1">
      <alignment horizontal="left" vertical="center" wrapText="1" indent="1"/>
    </xf>
    <xf numFmtId="169" fontId="11" fillId="0" borderId="8" xfId="7" applyNumberFormat="1">
      <alignment horizontal="left" vertical="center" wrapText="1" indent="1"/>
    </xf>
    <xf numFmtId="0" fontId="7" fillId="0" borderId="0" xfId="2">
      <alignment horizontal="left" indent="3"/>
    </xf>
    <xf numFmtId="0" fontId="11" fillId="0" borderId="8" xfId="7" applyNumberFormat="1">
      <alignment horizontal="left" vertical="center" wrapText="1" indent="1"/>
    </xf>
    <xf numFmtId="0" fontId="27" fillId="0" borderId="0" xfId="50" applyFont="1" applyAlignment="1">
      <alignment horizontal="left"/>
    </xf>
    <xf numFmtId="0" fontId="25" fillId="0" borderId="0" xfId="50"/>
    <xf numFmtId="0" fontId="28" fillId="0" borderId="22" xfId="50" applyFont="1" applyBorder="1" applyAlignment="1">
      <alignment horizontal="center" vertical="center"/>
    </xf>
    <xf numFmtId="0" fontId="29" fillId="0" borderId="22" xfId="50" applyFont="1" applyBorder="1"/>
    <xf numFmtId="14" fontId="28" fillId="0" borderId="22" xfId="50" applyNumberFormat="1" applyFont="1" applyBorder="1" applyAlignment="1">
      <alignment horizontal="center" vertical="center"/>
    </xf>
    <xf numFmtId="17" fontId="28" fillId="0" borderId="22" xfId="50" applyNumberFormat="1" applyFont="1" applyBorder="1" applyAlignment="1">
      <alignment horizontal="center" vertical="center"/>
    </xf>
    <xf numFmtId="0" fontId="27" fillId="38" borderId="25" xfId="50" applyFont="1" applyFill="1" applyBorder="1" applyAlignment="1">
      <alignment horizontal="center" vertical="center"/>
    </xf>
    <xf numFmtId="0" fontId="29" fillId="0" borderId="26" xfId="50" applyFont="1" applyBorder="1"/>
    <xf numFmtId="0" fontId="29" fillId="0" borderId="30" xfId="50" applyFont="1" applyBorder="1"/>
    <xf numFmtId="0" fontId="29" fillId="0" borderId="31" xfId="50" applyFont="1" applyBorder="1"/>
    <xf numFmtId="0" fontId="27" fillId="38" borderId="27" xfId="50" applyFont="1" applyFill="1" applyBorder="1" applyAlignment="1">
      <alignment horizontal="center" vertical="center"/>
    </xf>
    <xf numFmtId="0" fontId="29" fillId="0" borderId="28" xfId="50" applyFont="1" applyBorder="1"/>
    <xf numFmtId="0" fontId="29" fillId="0" borderId="29" xfId="50" applyFont="1" applyBorder="1"/>
    <xf numFmtId="0" fontId="26" fillId="38" borderId="27" xfId="50" applyFont="1" applyFill="1" applyBorder="1" applyAlignment="1">
      <alignment horizontal="center" vertical="center" wrapText="1"/>
    </xf>
    <xf numFmtId="0" fontId="32" fillId="38" borderId="27" xfId="50" applyFont="1" applyFill="1" applyBorder="1" applyAlignment="1">
      <alignment horizontal="center" wrapText="1"/>
    </xf>
    <xf numFmtId="43" fontId="35" fillId="0" borderId="27" xfId="50" applyNumberFormat="1" applyFont="1" applyBorder="1" applyAlignment="1">
      <alignment horizontal="center"/>
    </xf>
    <xf numFmtId="0" fontId="33" fillId="0" borderId="27" xfId="50" applyFont="1" applyBorder="1" applyAlignment="1">
      <alignment horizontal="center" vertical="center"/>
    </xf>
    <xf numFmtId="17" fontId="34" fillId="0" borderId="27" xfId="50" applyNumberFormat="1" applyFont="1" applyBorder="1" applyAlignment="1">
      <alignment horizontal="left"/>
    </xf>
    <xf numFmtId="17" fontId="34" fillId="0" borderId="29" xfId="50" applyNumberFormat="1" applyFont="1" applyBorder="1" applyAlignment="1">
      <alignment horizontal="left"/>
    </xf>
    <xf numFmtId="43" fontId="37" fillId="38" borderId="27" xfId="50" applyNumberFormat="1" applyFont="1" applyFill="1" applyBorder="1" applyAlignment="1">
      <alignment horizontal="center" vertical="center"/>
    </xf>
    <xf numFmtId="0" fontId="25" fillId="0" borderId="0" xfId="50" applyAlignment="1">
      <alignment horizontal="center"/>
    </xf>
    <xf numFmtId="0" fontId="28" fillId="0" borderId="0" xfId="50" applyFont="1" applyAlignment="1">
      <alignment horizontal="center"/>
    </xf>
    <xf numFmtId="0" fontId="38" fillId="0" borderId="27" xfId="50" applyFont="1" applyBorder="1" applyAlignment="1">
      <alignment horizontal="center" vertical="center"/>
    </xf>
    <xf numFmtId="0" fontId="29" fillId="0" borderId="32" xfId="50" applyFont="1" applyBorder="1"/>
    <xf numFmtId="43" fontId="28" fillId="38" borderId="27" xfId="50" applyNumberFormat="1" applyFont="1" applyFill="1" applyBorder="1" applyAlignment="1">
      <alignment horizontal="center" vertical="center"/>
    </xf>
    <xf numFmtId="0" fontId="33" fillId="0" borderId="0" xfId="50" applyFont="1" applyAlignment="1">
      <alignment horizontal="center" vertical="center"/>
    </xf>
    <xf numFmtId="0" fontId="26" fillId="0" borderId="27" xfId="50" applyFont="1" applyBorder="1" applyAlignment="1">
      <alignment horizontal="center" vertical="center"/>
    </xf>
    <xf numFmtId="43" fontId="36" fillId="38" borderId="27" xfId="50" applyNumberFormat="1" applyFont="1" applyFill="1" applyBorder="1" applyAlignment="1">
      <alignment horizontal="center" vertical="center"/>
    </xf>
    <xf numFmtId="0" fontId="26" fillId="0" borderId="22" xfId="50" applyFont="1" applyBorder="1" applyAlignment="1">
      <alignment horizontal="center"/>
    </xf>
    <xf numFmtId="0" fontId="26" fillId="0" borderId="0" xfId="50" applyFont="1" applyAlignment="1">
      <alignment horizontal="center"/>
    </xf>
    <xf numFmtId="0" fontId="29" fillId="0" borderId="35" xfId="50" applyFont="1" applyBorder="1"/>
    <xf numFmtId="0" fontId="39" fillId="0" borderId="0" xfId="50" applyFont="1" applyAlignment="1">
      <alignment horizontal="center" vertical="center"/>
    </xf>
    <xf numFmtId="0" fontId="26" fillId="0" borderId="27" xfId="50" applyFont="1" applyBorder="1" applyAlignment="1">
      <alignment horizontal="center" vertical="center" wrapText="1"/>
    </xf>
    <xf numFmtId="0" fontId="26" fillId="0" borderId="27" xfId="50" applyFont="1" applyBorder="1" applyAlignment="1">
      <alignment horizontal="center" wrapText="1"/>
    </xf>
    <xf numFmtId="0" fontId="30" fillId="38" borderId="27" xfId="50" applyFont="1" applyFill="1" applyBorder="1" applyAlignment="1">
      <alignment horizontal="center" vertical="center"/>
    </xf>
    <xf numFmtId="43" fontId="30" fillId="38" borderId="27" xfId="50" applyNumberFormat="1" applyFont="1" applyFill="1" applyBorder="1" applyAlignment="1">
      <alignment horizontal="center" vertical="center"/>
    </xf>
    <xf numFmtId="43" fontId="40" fillId="38" borderId="27" xfId="50" applyNumberFormat="1" applyFont="1" applyFill="1" applyBorder="1" applyAlignment="1">
      <alignment horizontal="center" vertical="center"/>
    </xf>
    <xf numFmtId="14" fontId="30" fillId="0" borderId="22" xfId="50" applyNumberFormat="1" applyFont="1" applyBorder="1" applyAlignment="1">
      <alignment horizontal="center" vertical="center"/>
    </xf>
  </cellXfs>
  <cellStyles count="51">
    <cellStyle name="20% - Énfasis1" xfId="29" builtinId="30" customBuiltin="1"/>
    <cellStyle name="20% - Énfasis2" xfId="32" builtinId="34" customBuiltin="1"/>
    <cellStyle name="20% - Énfasis3" xfId="36" builtinId="38" customBuiltin="1"/>
    <cellStyle name="20% - Énfasis4" xfId="40" builtinId="42" customBuiltin="1"/>
    <cellStyle name="20% - Énfasis5" xfId="43" builtinId="46" customBuiltin="1"/>
    <cellStyle name="20% - Énfasis6" xfId="47" builtinId="50" customBuiltin="1"/>
    <cellStyle name="40% - Énfasis1" xfId="1" builtinId="31" customBuiltin="1"/>
    <cellStyle name="40% - Énfasis2" xfId="33" builtinId="35" customBuiltin="1"/>
    <cellStyle name="40% - Énfasis3" xfId="37" builtinId="39" customBuiltin="1"/>
    <cellStyle name="40% - Énfasis4" xfId="41" builtinId="43" customBuiltin="1"/>
    <cellStyle name="40% - Énfasis5" xfId="44" builtinId="47" customBuiltin="1"/>
    <cellStyle name="40% - Énfasis6" xfId="48" builtinId="51" customBuiltin="1"/>
    <cellStyle name="60% - Énfasis1" xfId="30" builtinId="32" customBuiltin="1"/>
    <cellStyle name="60% - Énfasis2" xfId="34" builtinId="36" customBuiltin="1"/>
    <cellStyle name="60% - Énfasis3" xfId="38" builtinId="40" customBuiltin="1"/>
    <cellStyle name="60% - Énfasis4" xfId="42" builtinId="44" customBuiltin="1"/>
    <cellStyle name="60% - Énfasis5" xfId="45" builtinId="48" customBuiltin="1"/>
    <cellStyle name="60% - Énfasis6" xfId="49" builtinId="52" customBuiltin="1"/>
    <cellStyle name="Bueno" xfId="20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Detalle de día" xfId="6" xr:uid="{00000000-0005-0000-0000-000004000000}"/>
    <cellStyle name="Día" xfId="5" xr:uid="{00000000-0005-0000-0000-000003000000}"/>
    <cellStyle name="Encabezado 1" xfId="2" builtinId="16" customBuiltin="1"/>
    <cellStyle name="Encabezado 4" xfId="11" builtinId="19" customBuiltin="1"/>
    <cellStyle name="Encabezado de notas" xfId="7" xr:uid="{00000000-0005-0000-0000-00000D000000}"/>
    <cellStyle name="Énfasis1" xfId="3" builtinId="29" customBuiltin="1"/>
    <cellStyle name="Énfasis2" xfId="31" builtinId="33" customBuiltin="1"/>
    <cellStyle name="Énfasis3" xfId="35" builtinId="37" customBuiltin="1"/>
    <cellStyle name="Énfasis4" xfId="39" builtinId="41" customBuiltin="1"/>
    <cellStyle name="Énfasis5" xfId="4" builtinId="45" customBuiltin="1"/>
    <cellStyle name="Énfasis6" xfId="46" builtinId="49" customBuiltin="1"/>
    <cellStyle name="Entrada" xfId="23" builtinId="20" customBuiltin="1"/>
    <cellStyle name="Incorrecto" xfId="21" builtinId="27" customBuiltin="1"/>
    <cellStyle name="Millares" xfId="15" builtinId="3" customBuiltin="1"/>
    <cellStyle name="Millares [0]" xfId="16" builtinId="6" customBuiltin="1"/>
    <cellStyle name="Moneda" xfId="17" builtinId="4" customBuiltin="1"/>
    <cellStyle name="Moneda [0]" xfId="18" builtinId="7" customBuiltin="1"/>
    <cellStyle name="Neutral" xfId="22" builtinId="28" customBuiltin="1"/>
    <cellStyle name="Normal" xfId="0" builtinId="0" customBuiltin="1"/>
    <cellStyle name="Normal 2" xfId="50" xr:uid="{1FB8406D-B6B9-47AD-88A7-3B8B73364ACF}"/>
    <cellStyle name="Notas" xfId="12" xr:uid="{00000000-0005-0000-0000-00000C000000}"/>
    <cellStyle name="Porcentaje" xfId="19" builtinId="5" customBuiltin="1"/>
    <cellStyle name="Salida" xfId="24" builtinId="21" customBuiltin="1"/>
    <cellStyle name="Texto de advertencia" xfId="28" builtinId="11" customBuiltin="1"/>
    <cellStyle name="Texto explicativo" xfId="13" builtinId="53" customBuiltin="1"/>
    <cellStyle name="Título" xfId="8" builtinId="15" customBuiltin="1"/>
    <cellStyle name="Título 2" xfId="9" builtinId="17" customBuiltin="1"/>
    <cellStyle name="Título 3" xfId="10" builtinId="18" customBuiltin="1"/>
    <cellStyle name="Total" xfId="14" builtinId="25" customBuiltin="1"/>
  </cellStyles>
  <dxfs count="12"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  <dxf>
      <font>
        <color rgb="FF747474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1F2F5"/>
      <rgbColor rgb="00008080"/>
      <rgbColor rgb="00E4EAF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314265"/>
      <rgbColor rgb="00CCFFCC"/>
      <rgbColor rgb="00FFEECD"/>
      <rgbColor rgb="00D0D8E2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71778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4B4B4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133350</xdr:colOff>
      <xdr:row>27</xdr:row>
      <xdr:rowOff>165100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6846EB65-A685-4E38-ADF0-45FB6D7A7F1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69088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Academic Calendar">
      <a:dk1>
        <a:srgbClr val="000000"/>
      </a:dk1>
      <a:lt1>
        <a:srgbClr val="FFFFFF"/>
      </a:lt1>
      <a:dk2>
        <a:srgbClr val="616668"/>
      </a:dk2>
      <a:lt2>
        <a:srgbClr val="F8F8F9"/>
      </a:lt2>
      <a:accent1>
        <a:srgbClr val="329E95"/>
      </a:accent1>
      <a:accent2>
        <a:srgbClr val="F4812B"/>
      </a:accent2>
      <a:accent3>
        <a:srgbClr val="EDB000"/>
      </a:accent3>
      <a:accent4>
        <a:srgbClr val="79B142"/>
      </a:accent4>
      <a:accent5>
        <a:srgbClr val="E34742"/>
      </a:accent5>
      <a:accent6>
        <a:srgbClr val="6D426F"/>
      </a:accent6>
      <a:hlink>
        <a:srgbClr val="2388CF"/>
      </a:hlink>
      <a:folHlink>
        <a:srgbClr val="6D426F"/>
      </a:folHlink>
    </a:clrScheme>
    <a:fontScheme name="Custom 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-0.249977111117893"/>
    <pageSetUpPr autoPageBreaks="0" fitToPage="1"/>
  </sheetPr>
  <dimension ref="A1:L168"/>
  <sheetViews>
    <sheetView showGridLines="0" topLeftCell="A82" zoomScale="55" zoomScaleNormal="55" workbookViewId="0">
      <selection activeCell="O38" sqref="O38"/>
    </sheetView>
  </sheetViews>
  <sheetFormatPr baseColWidth="10" defaultColWidth="8.77734375" defaultRowHeight="14.4" x14ac:dyDescent="0.3"/>
  <cols>
    <col min="1" max="1" width="2" customWidth="1"/>
    <col min="2" max="2" width="18.21875" customWidth="1"/>
    <col min="3" max="8" width="18.6640625" customWidth="1"/>
    <col min="9" max="9" width="2.44140625" customWidth="1"/>
    <col min="14" max="14" width="6.77734375" customWidth="1"/>
  </cols>
  <sheetData>
    <row r="1" spans="1:8" ht="54" customHeight="1" x14ac:dyDescent="0.9">
      <c r="A1" s="2"/>
      <c r="B1" s="1">
        <v>2022</v>
      </c>
      <c r="C1" s="55" t="s">
        <v>2</v>
      </c>
      <c r="D1" s="55"/>
      <c r="E1" s="55"/>
      <c r="F1" s="2"/>
      <c r="G1" s="2"/>
      <c r="H1" s="2"/>
    </row>
    <row r="2" spans="1:8" ht="15.9" customHeight="1" x14ac:dyDescent="0.3">
      <c r="A2" s="3"/>
      <c r="B2" s="4" t="s">
        <v>3</v>
      </c>
      <c r="C2" s="5" t="str">
        <f>UPPER(TEXT(C3,"dddd"))</f>
        <v>LUNES</v>
      </c>
      <c r="D2" s="4" t="str">
        <f t="shared" ref="D2:H2" si="0">UPPER(TEXT(D3,"dddd"))</f>
        <v>MARTES</v>
      </c>
      <c r="E2" s="5" t="str">
        <f t="shared" si="0"/>
        <v>MIÉRCOLES</v>
      </c>
      <c r="F2" s="4" t="str">
        <f t="shared" si="0"/>
        <v>JUEVES</v>
      </c>
      <c r="G2" s="5" t="str">
        <f t="shared" si="0"/>
        <v>VIERNES</v>
      </c>
      <c r="H2" s="4" t="str">
        <f t="shared" si="0"/>
        <v>SÁBADO</v>
      </c>
    </row>
    <row r="3" spans="1:8" ht="16.5" customHeight="1" x14ac:dyDescent="0.3">
      <c r="B3" s="10">
        <f t="array" ref="B3:H3">Días+1+DATE(Calendario1Año,Calendario1MesOpción,1)-WEEKDAY(DATE(Calendario1Año,Calendario1MesOpción,1),DíaDeLaSemanaOpción)</f>
        <v>44801</v>
      </c>
      <c r="C3" s="10">
        <v>44802</v>
      </c>
      <c r="D3" s="10">
        <v>44803</v>
      </c>
      <c r="E3" s="10">
        <v>44804</v>
      </c>
      <c r="F3" s="10">
        <v>44805</v>
      </c>
      <c r="G3" s="10">
        <v>44806</v>
      </c>
      <c r="H3" s="12">
        <v>44807</v>
      </c>
    </row>
    <row r="4" spans="1:8" ht="56.25" customHeight="1" x14ac:dyDescent="0.3">
      <c r="B4" s="7"/>
      <c r="C4" s="7"/>
      <c r="D4" s="7"/>
      <c r="E4" s="7"/>
      <c r="F4" s="7"/>
      <c r="G4" s="7"/>
      <c r="H4" s="13"/>
    </row>
    <row r="5" spans="1:8" ht="16.5" customHeight="1" x14ac:dyDescent="0.3">
      <c r="B5" s="15">
        <f t="array" ref="B5:H5">Días+8+DATE(Calendario1Año,Calendario1MesOpción,1)-WEEKDAY(DATE(Calendario1Año,Calendario1MesOpción,1),DíaDeLaSemanaOpción)</f>
        <v>44808</v>
      </c>
      <c r="C5" s="15">
        <v>44809</v>
      </c>
      <c r="D5" s="15">
        <v>44810</v>
      </c>
      <c r="E5" s="15">
        <v>44811</v>
      </c>
      <c r="F5" s="15">
        <v>44812</v>
      </c>
      <c r="G5" s="15">
        <v>44813</v>
      </c>
      <c r="H5" s="12">
        <v>44814</v>
      </c>
    </row>
    <row r="6" spans="1:8" ht="56.25" customHeight="1" x14ac:dyDescent="0.3">
      <c r="B6" s="16"/>
      <c r="C6" s="16"/>
      <c r="D6" s="16"/>
      <c r="E6" s="16" t="s">
        <v>1</v>
      </c>
      <c r="F6" s="16"/>
      <c r="G6" s="16"/>
      <c r="H6" s="14"/>
    </row>
    <row r="7" spans="1:8" ht="16.5" customHeight="1" x14ac:dyDescent="0.3">
      <c r="B7" s="15">
        <f t="array" ref="B7:H7">Días+15+DATE(Calendario1Año,Calendario1MesOpción,1)-WEEKDAY(DATE(Calendario1Año,Calendario1MesOpción,1),DíaDeLaSemanaOpción)</f>
        <v>44815</v>
      </c>
      <c r="C7" s="15">
        <v>44816</v>
      </c>
      <c r="D7" s="15">
        <v>44817</v>
      </c>
      <c r="E7" s="15">
        <v>44818</v>
      </c>
      <c r="F7" s="15">
        <v>44819</v>
      </c>
      <c r="G7" s="15">
        <v>44820</v>
      </c>
      <c r="H7" s="12">
        <v>44821</v>
      </c>
    </row>
    <row r="8" spans="1:8" ht="56.25" customHeight="1" x14ac:dyDescent="0.3">
      <c r="B8" s="16"/>
      <c r="C8" s="16"/>
      <c r="D8" s="16"/>
      <c r="E8" s="16"/>
      <c r="F8" s="16"/>
      <c r="G8" s="16"/>
      <c r="H8" s="13"/>
    </row>
    <row r="9" spans="1:8" ht="16.5" customHeight="1" x14ac:dyDescent="0.3">
      <c r="B9" s="15">
        <f t="array" ref="B9:H9">Días+22+DATE(Calendario1Año,Calendario1MesOpción,1)-WEEKDAY(DATE(Calendario1Año,Calendario1MesOpción,1),DíaDeLaSemanaOpción)</f>
        <v>44822</v>
      </c>
      <c r="C9" s="15">
        <v>44823</v>
      </c>
      <c r="D9" s="15">
        <v>44824</v>
      </c>
      <c r="E9" s="15">
        <v>44825</v>
      </c>
      <c r="F9" s="15">
        <v>44826</v>
      </c>
      <c r="G9" s="17">
        <v>44827</v>
      </c>
      <c r="H9" s="18">
        <v>44828</v>
      </c>
    </row>
    <row r="10" spans="1:8" ht="56.25" customHeight="1" x14ac:dyDescent="0.3">
      <c r="B10" s="16"/>
      <c r="C10" s="16"/>
      <c r="D10" s="16"/>
      <c r="E10" s="16"/>
      <c r="F10" s="16"/>
      <c r="G10" s="19"/>
      <c r="H10" s="20"/>
    </row>
    <row r="11" spans="1:8" ht="16.5" customHeight="1" x14ac:dyDescent="0.3">
      <c r="B11" s="17">
        <f t="array" ref="B11:H11">Días+29+DATE(Calendario1Año,Calendario1MesOpción,1)-WEEKDAY(DATE(Calendario1Año,Calendario1MesOpción,1),DíaDeLaSemanaOpción)</f>
        <v>44829</v>
      </c>
      <c r="C11" s="17">
        <v>44830</v>
      </c>
      <c r="D11" s="17">
        <v>44831</v>
      </c>
      <c r="E11" s="17">
        <v>44832</v>
      </c>
      <c r="F11" s="17">
        <v>44833</v>
      </c>
      <c r="G11" s="17">
        <v>44834</v>
      </c>
      <c r="H11" s="11">
        <v>44835</v>
      </c>
    </row>
    <row r="12" spans="1:8" ht="57" customHeight="1" x14ac:dyDescent="0.3">
      <c r="B12" s="19"/>
      <c r="C12" s="19"/>
      <c r="D12" s="19"/>
      <c r="E12" s="19"/>
      <c r="F12" s="19"/>
      <c r="G12" s="19"/>
      <c r="H12" s="8"/>
    </row>
    <row r="13" spans="1:8" ht="16.5" customHeight="1" x14ac:dyDescent="0.3">
      <c r="B13" s="10">
        <f t="array" ref="B13:C13">Días+36+DATE(Calendario1Año,Calendario1MesOpción,1)-WEEKDAY(DATE(Calendario1Año,Calendario1MesOpción,1),DíaDeLaSemanaOpción)</f>
        <v>44836</v>
      </c>
      <c r="C13" s="10">
        <v>44837</v>
      </c>
      <c r="D13" s="56" t="s">
        <v>0</v>
      </c>
      <c r="E13" s="56"/>
      <c r="F13" s="56"/>
      <c r="G13" s="56"/>
      <c r="H13" s="56"/>
    </row>
    <row r="14" spans="1:8" ht="63.75" customHeight="1" x14ac:dyDescent="0.3">
      <c r="B14" s="7"/>
      <c r="C14" s="7"/>
      <c r="D14" s="52"/>
      <c r="E14" s="52"/>
      <c r="F14" s="52"/>
      <c r="G14" s="52"/>
      <c r="H14" s="52"/>
    </row>
    <row r="15" spans="1:8" ht="54" customHeight="1" x14ac:dyDescent="0.9">
      <c r="A15" s="2"/>
      <c r="B15" s="1">
        <f>YEAR(DATE(Calendario1Año,Calendario1MesOpción+1,1))</f>
        <v>2022</v>
      </c>
      <c r="C15" s="55" t="str">
        <f>TEXT(DATE(Calendario1Año,Calendario1MesOpción+1,1),"mmmm")</f>
        <v>Octubre</v>
      </c>
      <c r="D15" s="55"/>
      <c r="E15" s="55"/>
      <c r="F15" s="6"/>
      <c r="G15" s="6"/>
      <c r="H15" s="2"/>
    </row>
    <row r="16" spans="1:8" ht="15.9" customHeight="1" x14ac:dyDescent="0.3">
      <c r="A16" s="3"/>
      <c r="B16" s="4" t="str">
        <f>UPPER(TEXT(B17,"dddd"))</f>
        <v>DOMINGO</v>
      </c>
      <c r="C16" s="5" t="str">
        <f t="shared" ref="C16:H16" si="1">UPPER(TEXT(C17,"dddd"))</f>
        <v>LUNES</v>
      </c>
      <c r="D16" s="4" t="str">
        <f t="shared" si="1"/>
        <v>MARTES</v>
      </c>
      <c r="E16" s="5" t="str">
        <f t="shared" si="1"/>
        <v>MIÉRCOLES</v>
      </c>
      <c r="F16" s="4" t="str">
        <f t="shared" si="1"/>
        <v>JUEVES</v>
      </c>
      <c r="G16" s="5" t="str">
        <f t="shared" si="1"/>
        <v>VIERNES</v>
      </c>
      <c r="H16" s="4" t="str">
        <f t="shared" si="1"/>
        <v>SÁBADO</v>
      </c>
    </row>
    <row r="17" spans="1:12" ht="16.5" customHeight="1" x14ac:dyDescent="0.3">
      <c r="B17" s="10">
        <f t="array" ref="B17:H17">Días+1+DATE(Calendario2Año,Calendario2MesOpción,1)-WEEKDAY(DATE(Calendario2Año,Calendario2MesOpción,1),DíaDeLaSemanaOpción)</f>
        <v>44829</v>
      </c>
      <c r="C17" s="10">
        <v>44830</v>
      </c>
      <c r="D17" s="10">
        <v>44831</v>
      </c>
      <c r="E17" s="10">
        <v>44832</v>
      </c>
      <c r="F17" s="10">
        <v>44833</v>
      </c>
      <c r="G17" s="10">
        <v>44834</v>
      </c>
      <c r="H17" s="18">
        <v>44835</v>
      </c>
    </row>
    <row r="18" spans="1:12" ht="56.25" customHeight="1" x14ac:dyDescent="0.3">
      <c r="B18" s="7"/>
      <c r="C18" s="7"/>
      <c r="D18" s="7"/>
      <c r="E18" s="7"/>
      <c r="F18" s="7"/>
      <c r="G18" s="7"/>
      <c r="H18" s="20"/>
    </row>
    <row r="19" spans="1:12" ht="16.5" customHeight="1" x14ac:dyDescent="0.3">
      <c r="B19" s="17">
        <f t="array" ref="B19:H19">Días+8+DATE(Calendario2Año,Calendario2MesOpción,1)-WEEKDAY(DATE(Calendario2Año,Calendario2MesOpción,1),DíaDeLaSemanaOpción)</f>
        <v>44836</v>
      </c>
      <c r="C19" s="17">
        <v>44837</v>
      </c>
      <c r="D19" s="17">
        <v>44838</v>
      </c>
      <c r="E19" s="17">
        <v>44839</v>
      </c>
      <c r="F19" s="17">
        <v>44840</v>
      </c>
      <c r="G19" s="17">
        <v>44841</v>
      </c>
      <c r="H19" s="18">
        <v>44842</v>
      </c>
    </row>
    <row r="20" spans="1:12" ht="56.25" customHeight="1" x14ac:dyDescent="0.3">
      <c r="B20" s="19"/>
      <c r="C20" s="19"/>
      <c r="D20" s="19"/>
      <c r="E20" s="19"/>
      <c r="F20" s="19"/>
      <c r="G20" s="19"/>
      <c r="H20" s="20"/>
    </row>
    <row r="21" spans="1:12" ht="16.5" customHeight="1" x14ac:dyDescent="0.3">
      <c r="B21" s="17">
        <f t="array" ref="B21:H21">Días+15+DATE(Calendario2Año,Calendario2MesOpción,1)-WEEKDAY(DATE(Calendario2Año,Calendario2MesOpción,1),DíaDeLaSemanaOpción)</f>
        <v>44843</v>
      </c>
      <c r="C21" s="17">
        <v>44844</v>
      </c>
      <c r="D21" s="17">
        <v>44845</v>
      </c>
      <c r="E21" s="17">
        <v>44846</v>
      </c>
      <c r="F21" s="17">
        <v>44847</v>
      </c>
      <c r="G21" s="17">
        <v>44848</v>
      </c>
      <c r="H21" s="18">
        <v>44849</v>
      </c>
    </row>
    <row r="22" spans="1:12" ht="56.25" customHeight="1" x14ac:dyDescent="0.3">
      <c r="B22" s="19"/>
      <c r="C22" s="19"/>
      <c r="D22" s="19"/>
      <c r="E22" s="19"/>
      <c r="F22" s="19"/>
      <c r="G22" s="19"/>
      <c r="H22" s="20"/>
    </row>
    <row r="23" spans="1:12" ht="16.5" customHeight="1" x14ac:dyDescent="0.3">
      <c r="B23" s="17">
        <f t="array" ref="B23:H23">Días+22+DATE(Calendario2Año,Calendario2MesOpción,1)-WEEKDAY(DATE(Calendario2Año,Calendario2MesOpción,1),DíaDeLaSemanaOpción)</f>
        <v>44850</v>
      </c>
      <c r="C23" s="17">
        <v>44851</v>
      </c>
      <c r="D23" s="17">
        <v>44852</v>
      </c>
      <c r="E23" s="17">
        <v>44853</v>
      </c>
      <c r="F23" s="17">
        <v>44854</v>
      </c>
      <c r="G23" s="17">
        <v>44855</v>
      </c>
      <c r="H23" s="18">
        <v>44856</v>
      </c>
    </row>
    <row r="24" spans="1:12" ht="56.25" customHeight="1" x14ac:dyDescent="0.3">
      <c r="B24" s="19"/>
      <c r="C24" s="19"/>
      <c r="D24" s="19"/>
      <c r="E24" s="19"/>
      <c r="F24" s="19"/>
      <c r="G24" s="19"/>
      <c r="H24" s="20"/>
    </row>
    <row r="25" spans="1:12" ht="16.5" customHeight="1" x14ac:dyDescent="0.3">
      <c r="B25" s="17">
        <f t="array" ref="B25:H25">Días+29+DATE(Calendario2Año,Calendario2MesOpción,1)-WEEKDAY(DATE(Calendario2Año,Calendario2MesOpción,1),DíaDeLaSemanaOpción)</f>
        <v>44857</v>
      </c>
      <c r="C25" s="17">
        <v>44858</v>
      </c>
      <c r="D25" s="17">
        <v>44859</v>
      </c>
      <c r="E25" s="17">
        <v>44860</v>
      </c>
      <c r="F25" s="17">
        <v>44861</v>
      </c>
      <c r="G25" s="17">
        <v>44862</v>
      </c>
      <c r="H25" s="18">
        <v>44863</v>
      </c>
    </row>
    <row r="26" spans="1:12" ht="57" customHeight="1" x14ac:dyDescent="0.3">
      <c r="B26" s="19"/>
      <c r="C26" s="19"/>
      <c r="D26" s="19"/>
      <c r="E26" s="19"/>
      <c r="F26" s="19"/>
      <c r="G26" s="19"/>
      <c r="H26" s="21"/>
    </row>
    <row r="27" spans="1:12" ht="16.5" customHeight="1" x14ac:dyDescent="0.3">
      <c r="B27" s="17">
        <f t="array" ref="B27:C27">Días+36+DATE(Calendario2Año,Calendario2MesOpción,1)-WEEKDAY(DATE(Calendario2Año,Calendario2MesOpción,1),DíaDeLaSemanaOpción)</f>
        <v>44864</v>
      </c>
      <c r="C27" s="17">
        <v>44865</v>
      </c>
      <c r="D27" s="54" t="s">
        <v>0</v>
      </c>
      <c r="E27" s="54"/>
      <c r="F27" s="54"/>
      <c r="G27" s="54"/>
      <c r="H27" s="54"/>
    </row>
    <row r="28" spans="1:12" ht="63.75" customHeight="1" x14ac:dyDescent="0.3">
      <c r="B28" s="19"/>
      <c r="C28" s="19"/>
      <c r="D28" s="52"/>
      <c r="E28" s="52"/>
      <c r="F28" s="52"/>
      <c r="G28" s="52"/>
      <c r="H28" s="52"/>
      <c r="K28">
        <v>20</v>
      </c>
      <c r="L28">
        <v>8</v>
      </c>
    </row>
    <row r="29" spans="1:12" ht="54" customHeight="1" x14ac:dyDescent="0.9">
      <c r="A29" s="2"/>
      <c r="B29" s="1">
        <f>YEAR(DATE(Calendario2Año,Calendario2MesOpción+1,1))</f>
        <v>2022</v>
      </c>
      <c r="C29" s="55" t="str">
        <f>TEXT(DATE(Calendario2Año,Calendario2MesOpción+1,1),"mmmm")</f>
        <v>Noviembre</v>
      </c>
      <c r="D29" s="55"/>
      <c r="E29" s="55"/>
      <c r="F29" s="6"/>
      <c r="G29" s="6"/>
      <c r="H29" s="2"/>
      <c r="L29">
        <v>31</v>
      </c>
    </row>
    <row r="30" spans="1:12" ht="15.9" customHeight="1" x14ac:dyDescent="0.3">
      <c r="A30" s="3"/>
      <c r="B30" s="4" t="str">
        <f>UPPER(TEXT(B31,"dddd"))</f>
        <v>DOMINGO</v>
      </c>
      <c r="C30" s="5" t="str">
        <f t="shared" ref="C30" si="2">UPPER(TEXT(C31,"dddd"))</f>
        <v>LUNES</v>
      </c>
      <c r="D30" s="4" t="str">
        <f t="shared" ref="D30" si="3">UPPER(TEXT(D31,"dddd"))</f>
        <v>MARTES</v>
      </c>
      <c r="E30" s="5" t="str">
        <f t="shared" ref="E30" si="4">UPPER(TEXT(E31,"dddd"))</f>
        <v>MIÉRCOLES</v>
      </c>
      <c r="F30" s="4" t="str">
        <f t="shared" ref="F30" si="5">UPPER(TEXT(F31,"dddd"))</f>
        <v>JUEVES</v>
      </c>
      <c r="G30" s="5" t="str">
        <f t="shared" ref="G30" si="6">UPPER(TEXT(G31,"dddd"))</f>
        <v>VIERNES</v>
      </c>
      <c r="H30" s="4" t="str">
        <f t="shared" ref="H30" si="7">UPPER(TEXT(H31,"dddd"))</f>
        <v>SÁBADO</v>
      </c>
      <c r="L30">
        <v>13</v>
      </c>
    </row>
    <row r="31" spans="1:12" ht="16.5" customHeight="1" thickBot="1" x14ac:dyDescent="0.35">
      <c r="B31" s="10">
        <f t="array" ref="B31:H31">Días+1+DATE(Calendario3Año,Calendario3MesOpción,1)-WEEKDAY(DATE(Calendario3Año,Calendario3MesOpción,1),DíaDeLaSemanaOpción)</f>
        <v>44864</v>
      </c>
      <c r="C31" s="10">
        <v>44865</v>
      </c>
      <c r="D31" s="17">
        <v>44866</v>
      </c>
      <c r="E31" s="17">
        <v>44867</v>
      </c>
      <c r="F31" s="17">
        <v>44868</v>
      </c>
      <c r="G31" s="17">
        <v>44869</v>
      </c>
      <c r="H31" s="18">
        <v>44870</v>
      </c>
      <c r="K31" s="22">
        <f>SUM(K28:K30)</f>
        <v>20</v>
      </c>
      <c r="L31" s="22">
        <f>SUM(L28:L30)</f>
        <v>52</v>
      </c>
    </row>
    <row r="32" spans="1:12" ht="56.25" customHeight="1" x14ac:dyDescent="0.3">
      <c r="B32" s="7"/>
      <c r="C32" s="7"/>
      <c r="D32" s="19"/>
      <c r="E32" s="19"/>
      <c r="F32" s="19"/>
      <c r="G32" s="19"/>
      <c r="H32" s="20"/>
    </row>
    <row r="33" spans="1:8" ht="16.5" customHeight="1" x14ac:dyDescent="0.3">
      <c r="B33" s="17">
        <f t="array" ref="B33:H33">Días+8+DATE(Calendario3Año,Calendario3MesOpción,1)-WEEKDAY(DATE(Calendario3Año,Calendario3MesOpción,1),DíaDeLaSemanaOpción)</f>
        <v>44871</v>
      </c>
      <c r="C33" s="17">
        <v>44872</v>
      </c>
      <c r="D33" s="17">
        <v>44873</v>
      </c>
      <c r="E33" s="17">
        <v>44874</v>
      </c>
      <c r="F33" s="17">
        <v>44875</v>
      </c>
      <c r="G33" s="17">
        <v>44876</v>
      </c>
      <c r="H33" s="18">
        <v>44877</v>
      </c>
    </row>
    <row r="34" spans="1:8" ht="56.25" customHeight="1" x14ac:dyDescent="0.3">
      <c r="B34" s="19"/>
      <c r="C34" s="19"/>
      <c r="D34" s="19"/>
      <c r="E34" s="19"/>
      <c r="F34" s="19"/>
      <c r="G34" s="19"/>
      <c r="H34" s="20"/>
    </row>
    <row r="35" spans="1:8" ht="16.5" customHeight="1" x14ac:dyDescent="0.3">
      <c r="B35" s="17">
        <f t="array" ref="B35:H35">Días+15+DATE(Calendario3Año,Calendario3MesOpción,1)-WEEKDAY(DATE(Calendario3Año,Calendario3MesOpción,1),DíaDeLaSemanaOpción)</f>
        <v>44878</v>
      </c>
      <c r="C35" s="10">
        <v>44879</v>
      </c>
      <c r="D35" s="10">
        <v>44880</v>
      </c>
      <c r="E35" s="10">
        <v>44881</v>
      </c>
      <c r="F35" s="10">
        <v>44882</v>
      </c>
      <c r="G35" s="10">
        <v>44883</v>
      </c>
      <c r="H35" s="11">
        <v>44884</v>
      </c>
    </row>
    <row r="36" spans="1:8" ht="56.25" customHeight="1" x14ac:dyDescent="0.3">
      <c r="B36" s="19"/>
      <c r="C36" s="7"/>
      <c r="D36" s="7"/>
      <c r="E36" s="7"/>
      <c r="F36" s="7"/>
      <c r="G36" s="7"/>
      <c r="H36" s="8"/>
    </row>
    <row r="37" spans="1:8" ht="16.5" customHeight="1" x14ac:dyDescent="0.3">
      <c r="B37" s="10">
        <f t="array" ref="B37:H37">Días+22+DATE(Calendario3Año,Calendario3MesOpción,1)-WEEKDAY(DATE(Calendario3Año,Calendario3MesOpción,1),DíaDeLaSemanaOpción)</f>
        <v>44885</v>
      </c>
      <c r="C37" s="10">
        <v>44886</v>
      </c>
      <c r="D37" s="10">
        <v>44887</v>
      </c>
      <c r="E37" s="10">
        <v>44888</v>
      </c>
      <c r="F37" s="10">
        <v>44889</v>
      </c>
      <c r="G37" s="10">
        <v>44890</v>
      </c>
      <c r="H37" s="11">
        <v>44891</v>
      </c>
    </row>
    <row r="38" spans="1:8" ht="56.25" customHeight="1" x14ac:dyDescent="0.3">
      <c r="B38" s="7"/>
      <c r="C38" s="7"/>
      <c r="D38" s="7"/>
      <c r="E38" s="7"/>
      <c r="F38" s="7"/>
      <c r="G38" s="7"/>
      <c r="H38" s="8"/>
    </row>
    <row r="39" spans="1:8" ht="16.5" customHeight="1" x14ac:dyDescent="0.3">
      <c r="B39" s="10">
        <f t="array" ref="B39:H39">Días+29+DATE(Calendario3Año,Calendario3MesOpción,1)-WEEKDAY(DATE(Calendario3Año,Calendario3MesOpción,1),DíaDeLaSemanaOpción)</f>
        <v>44892</v>
      </c>
      <c r="C39" s="10">
        <v>44893</v>
      </c>
      <c r="D39" s="10">
        <v>44894</v>
      </c>
      <c r="E39" s="10">
        <v>44895</v>
      </c>
      <c r="F39" s="10">
        <v>44896</v>
      </c>
      <c r="G39" s="10">
        <v>44897</v>
      </c>
      <c r="H39" s="11">
        <v>44898</v>
      </c>
    </row>
    <row r="40" spans="1:8" ht="57" customHeight="1" x14ac:dyDescent="0.3">
      <c r="B40" s="7"/>
      <c r="C40" s="7"/>
      <c r="D40" s="7"/>
      <c r="E40" s="7"/>
      <c r="F40" s="7"/>
      <c r="G40" s="7"/>
      <c r="H40" s="9"/>
    </row>
    <row r="41" spans="1:8" ht="16.5" customHeight="1" x14ac:dyDescent="0.3">
      <c r="B41" s="10">
        <f t="array" ref="B41:C41">Días+36+DATE(Calendario3Año,Calendario3MesOpción,1)-WEEKDAY(DATE(Calendario3Año,Calendario3MesOpción,1),DíaDeLaSemanaOpción)</f>
        <v>44899</v>
      </c>
      <c r="C41" s="10">
        <v>44900</v>
      </c>
      <c r="D41" s="54" t="s">
        <v>0</v>
      </c>
      <c r="E41" s="54"/>
      <c r="F41" s="54"/>
      <c r="G41" s="54"/>
      <c r="H41" s="54"/>
    </row>
    <row r="42" spans="1:8" ht="63.75" customHeight="1" x14ac:dyDescent="0.3">
      <c r="B42" s="7"/>
      <c r="C42" s="7"/>
      <c r="D42" s="52"/>
      <c r="E42" s="52"/>
      <c r="F42" s="52"/>
      <c r="G42" s="52"/>
      <c r="H42" s="52"/>
    </row>
    <row r="43" spans="1:8" ht="54" customHeight="1" x14ac:dyDescent="0.9">
      <c r="A43" s="2"/>
      <c r="B43" s="1">
        <f>YEAR(DATE(Calendario3Año,Calendario3MesOpción+1,1))</f>
        <v>2022</v>
      </c>
      <c r="C43" s="55" t="str">
        <f>TEXT(DATE(Calendario3Año,Calendario3MesOpción+1,1),"mmmm")</f>
        <v>Diciembre</v>
      </c>
      <c r="D43" s="55"/>
      <c r="E43" s="55"/>
      <c r="F43" s="6"/>
      <c r="G43" s="6"/>
      <c r="H43" s="2"/>
    </row>
    <row r="44" spans="1:8" ht="15.9" customHeight="1" x14ac:dyDescent="0.3">
      <c r="A44" s="3"/>
      <c r="B44" s="4" t="str">
        <f>UPPER(TEXT(B45,"dddd"))</f>
        <v>DOMINGO</v>
      </c>
      <c r="C44" s="5" t="str">
        <f t="shared" ref="C44" si="8">UPPER(TEXT(C45,"dddd"))</f>
        <v>LUNES</v>
      </c>
      <c r="D44" s="4" t="str">
        <f t="shared" ref="D44" si="9">UPPER(TEXT(D45,"dddd"))</f>
        <v>MARTES</v>
      </c>
      <c r="E44" s="5" t="str">
        <f t="shared" ref="E44" si="10">UPPER(TEXT(E45,"dddd"))</f>
        <v>MIÉRCOLES</v>
      </c>
      <c r="F44" s="4" t="str">
        <f t="shared" ref="F44" si="11">UPPER(TEXT(F45,"dddd"))</f>
        <v>JUEVES</v>
      </c>
      <c r="G44" s="5" t="str">
        <f t="shared" ref="G44" si="12">UPPER(TEXT(G45,"dddd"))</f>
        <v>VIERNES</v>
      </c>
      <c r="H44" s="4" t="str">
        <f t="shared" ref="H44" si="13">UPPER(TEXT(H45,"dddd"))</f>
        <v>SÁBADO</v>
      </c>
    </row>
    <row r="45" spans="1:8" ht="16.5" customHeight="1" x14ac:dyDescent="0.3">
      <c r="B45" s="10">
        <f t="array" ref="B45:H45">Días+1+DATE(Calendario4Año,Calendario4MesOpción,1)-WEEKDAY(DATE(Calendario4Año,Calendario4MesOpción,1),DíaDeLaSemanaOpción)</f>
        <v>44892</v>
      </c>
      <c r="C45" s="10">
        <v>44893</v>
      </c>
      <c r="D45" s="10">
        <v>44894</v>
      </c>
      <c r="E45" s="10">
        <v>44895</v>
      </c>
      <c r="F45" s="10">
        <v>44896</v>
      </c>
      <c r="G45" s="10">
        <v>44897</v>
      </c>
      <c r="H45" s="11">
        <v>44898</v>
      </c>
    </row>
    <row r="46" spans="1:8" ht="56.25" customHeight="1" x14ac:dyDescent="0.3">
      <c r="B46" s="7"/>
      <c r="C46" s="7"/>
      <c r="D46" s="7"/>
      <c r="E46" s="7"/>
      <c r="F46" s="7"/>
      <c r="G46" s="7"/>
      <c r="H46" s="8"/>
    </row>
    <row r="47" spans="1:8" ht="16.5" customHeight="1" x14ac:dyDescent="0.3">
      <c r="B47" s="10">
        <f t="array" ref="B47:H47">Días+8+DATE(Calendario4Año,Calendario4MesOpción,1)-WEEKDAY(DATE(Calendario4Año,Calendario4MesOpción,1),DíaDeLaSemanaOpción)</f>
        <v>44899</v>
      </c>
      <c r="C47" s="10">
        <v>44900</v>
      </c>
      <c r="D47" s="10">
        <v>44901</v>
      </c>
      <c r="E47" s="10">
        <v>44902</v>
      </c>
      <c r="F47" s="10">
        <v>44903</v>
      </c>
      <c r="G47" s="10">
        <v>44904</v>
      </c>
      <c r="H47" s="11">
        <v>44905</v>
      </c>
    </row>
    <row r="48" spans="1:8" ht="56.25" customHeight="1" x14ac:dyDescent="0.3">
      <c r="B48" s="7"/>
      <c r="C48" s="7"/>
      <c r="D48" s="7"/>
      <c r="E48" s="7"/>
      <c r="F48" s="7"/>
      <c r="G48" s="7"/>
      <c r="H48" s="8"/>
    </row>
    <row r="49" spans="1:8" ht="16.5" customHeight="1" x14ac:dyDescent="0.3">
      <c r="B49" s="10">
        <f t="array" ref="B49:H49">Días+15+DATE(Calendario4Año,Calendario4MesOpción,1)-WEEKDAY(DATE(Calendario4Año,Calendario4MesOpción,1),DíaDeLaSemanaOpción)</f>
        <v>44906</v>
      </c>
      <c r="C49" s="10">
        <v>44907</v>
      </c>
      <c r="D49" s="10">
        <v>44908</v>
      </c>
      <c r="E49" s="10">
        <v>44909</v>
      </c>
      <c r="F49" s="10">
        <v>44910</v>
      </c>
      <c r="G49" s="10">
        <v>44911</v>
      </c>
      <c r="H49" s="11">
        <v>44912</v>
      </c>
    </row>
    <row r="50" spans="1:8" ht="56.25" customHeight="1" x14ac:dyDescent="0.3">
      <c r="B50" s="7"/>
      <c r="C50" s="7"/>
      <c r="D50" s="7"/>
      <c r="E50" s="7"/>
      <c r="F50" s="7"/>
      <c r="G50" s="7"/>
      <c r="H50" s="8"/>
    </row>
    <row r="51" spans="1:8" ht="16.5" customHeight="1" x14ac:dyDescent="0.3">
      <c r="B51" s="10">
        <f t="array" ref="B51:H51">Días+22+DATE(Calendario4Año,Calendario4MesOpción,1)-WEEKDAY(DATE(Calendario4Año,Calendario4MesOpción,1),DíaDeLaSemanaOpción)</f>
        <v>44913</v>
      </c>
      <c r="C51" s="10">
        <v>44914</v>
      </c>
      <c r="D51" s="10">
        <v>44915</v>
      </c>
      <c r="E51" s="10">
        <v>44916</v>
      </c>
      <c r="F51" s="10">
        <v>44917</v>
      </c>
      <c r="G51" s="10">
        <v>44918</v>
      </c>
      <c r="H51" s="11">
        <v>44919</v>
      </c>
    </row>
    <row r="52" spans="1:8" ht="56.25" customHeight="1" x14ac:dyDescent="0.3">
      <c r="B52" s="7"/>
      <c r="C52" s="7"/>
      <c r="D52" s="7"/>
      <c r="E52" s="7"/>
      <c r="F52" s="7"/>
      <c r="G52" s="7"/>
      <c r="H52" s="8"/>
    </row>
    <row r="53" spans="1:8" ht="16.5" customHeight="1" x14ac:dyDescent="0.3">
      <c r="B53" s="10">
        <f t="array" ref="B53:H53">Días+29+DATE(Calendario4Año,Calendario4MesOpción,1)-WEEKDAY(DATE(Calendario4Año,Calendario4MesOpción,1),DíaDeLaSemanaOpción)</f>
        <v>44920</v>
      </c>
      <c r="C53" s="10">
        <v>44921</v>
      </c>
      <c r="D53" s="10">
        <v>44922</v>
      </c>
      <c r="E53" s="10">
        <v>44923</v>
      </c>
      <c r="F53" s="10">
        <v>44924</v>
      </c>
      <c r="G53" s="10">
        <v>44925</v>
      </c>
      <c r="H53" s="11">
        <v>44926</v>
      </c>
    </row>
    <row r="54" spans="1:8" ht="57" customHeight="1" x14ac:dyDescent="0.3">
      <c r="B54" s="7"/>
      <c r="C54" s="7"/>
      <c r="D54" s="7"/>
      <c r="E54" s="7"/>
      <c r="F54" s="7"/>
      <c r="G54" s="7"/>
      <c r="H54" s="9"/>
    </row>
    <row r="55" spans="1:8" ht="16.5" customHeight="1" x14ac:dyDescent="0.3">
      <c r="B55" s="10">
        <f t="array" ref="B55:C55">Días+36+DATE(Calendario4Año,Calendario4MesOpción,1)-WEEKDAY(DATE(Calendario4Año,Calendario4MesOpción,1),DíaDeLaSemanaOpción)</f>
        <v>44927</v>
      </c>
      <c r="C55" s="10">
        <v>44928</v>
      </c>
      <c r="D55" s="53" t="s">
        <v>0</v>
      </c>
      <c r="E55" s="54"/>
      <c r="F55" s="54"/>
      <c r="G55" s="54"/>
      <c r="H55" s="54"/>
    </row>
    <row r="56" spans="1:8" ht="63.75" customHeight="1" x14ac:dyDescent="0.3">
      <c r="B56" s="7"/>
      <c r="C56" s="7"/>
      <c r="D56" s="52"/>
      <c r="E56" s="52"/>
      <c r="F56" s="52"/>
      <c r="G56" s="52"/>
      <c r="H56" s="52"/>
    </row>
    <row r="57" spans="1:8" ht="54" customHeight="1" x14ac:dyDescent="0.9">
      <c r="A57" s="2"/>
      <c r="B57" s="1">
        <f>YEAR(DATE(Calendario4Año,Calendario4MesOpción+1,1))</f>
        <v>2023</v>
      </c>
      <c r="C57" s="55" t="str">
        <f>TEXT(DATE(Calendario4Año,Calendario4MesOpción+1,1),"mmmm")</f>
        <v>Enero</v>
      </c>
      <c r="D57" s="55"/>
      <c r="E57" s="55"/>
      <c r="F57" s="6"/>
      <c r="G57" s="6"/>
      <c r="H57" s="2"/>
    </row>
    <row r="58" spans="1:8" ht="15.9" customHeight="1" x14ac:dyDescent="0.3">
      <c r="A58" s="3"/>
      <c r="B58" s="4" t="str">
        <f>UPPER(TEXT(B59,"dddd"))</f>
        <v>DOMINGO</v>
      </c>
      <c r="C58" s="5" t="str">
        <f t="shared" ref="C58" si="14">UPPER(TEXT(C59,"dddd"))</f>
        <v>LUNES</v>
      </c>
      <c r="D58" s="4" t="str">
        <f t="shared" ref="D58" si="15">UPPER(TEXT(D59,"dddd"))</f>
        <v>MARTES</v>
      </c>
      <c r="E58" s="5" t="str">
        <f t="shared" ref="E58" si="16">UPPER(TEXT(E59,"dddd"))</f>
        <v>MIÉRCOLES</v>
      </c>
      <c r="F58" s="4" t="str">
        <f t="shared" ref="F58" si="17">UPPER(TEXT(F59,"dddd"))</f>
        <v>JUEVES</v>
      </c>
      <c r="G58" s="5" t="str">
        <f t="shared" ref="G58" si="18">UPPER(TEXT(G59,"dddd"))</f>
        <v>VIERNES</v>
      </c>
      <c r="H58" s="4" t="str">
        <f t="shared" ref="H58" si="19">UPPER(TEXT(H59,"dddd"))</f>
        <v>SÁBADO</v>
      </c>
    </row>
    <row r="59" spans="1:8" ht="16.5" customHeight="1" x14ac:dyDescent="0.3">
      <c r="B59" s="10">
        <f t="array" ref="B59:H59">Días+1+DATE(Calendario5Año,Calendario5MesOpción,1)-WEEKDAY(DATE(Calendario5Año,Calendario5MesOpción,1),DíaDeLaSemanaOpción)</f>
        <v>44927</v>
      </c>
      <c r="C59" s="10">
        <v>44928</v>
      </c>
      <c r="D59" s="10">
        <v>44929</v>
      </c>
      <c r="E59" s="10">
        <v>44930</v>
      </c>
      <c r="F59" s="10">
        <v>44931</v>
      </c>
      <c r="G59" s="10">
        <v>44932</v>
      </c>
      <c r="H59" s="11">
        <v>44933</v>
      </c>
    </row>
    <row r="60" spans="1:8" ht="56.25" customHeight="1" x14ac:dyDescent="0.3">
      <c r="B60" s="7"/>
      <c r="C60" s="7"/>
      <c r="D60" s="7"/>
      <c r="E60" s="7"/>
      <c r="F60" s="7"/>
      <c r="G60" s="7"/>
      <c r="H60" s="8"/>
    </row>
    <row r="61" spans="1:8" ht="16.5" customHeight="1" x14ac:dyDescent="0.3">
      <c r="B61" s="10">
        <f t="array" ref="B61:H61">Días+8+DATE(Calendario5Año,Calendario5MesOpción,1)-WEEKDAY(DATE(Calendario5Año,Calendario5MesOpción,1),DíaDeLaSemanaOpción)</f>
        <v>44934</v>
      </c>
      <c r="C61" s="10">
        <v>44935</v>
      </c>
      <c r="D61" s="10">
        <v>44936</v>
      </c>
      <c r="E61" s="10">
        <v>44937</v>
      </c>
      <c r="F61" s="10">
        <v>44938</v>
      </c>
      <c r="G61" s="10">
        <v>44939</v>
      </c>
      <c r="H61" s="11">
        <v>44940</v>
      </c>
    </row>
    <row r="62" spans="1:8" ht="56.25" customHeight="1" x14ac:dyDescent="0.3">
      <c r="B62" s="7"/>
      <c r="C62" s="7"/>
      <c r="D62" s="7"/>
      <c r="E62" s="7"/>
      <c r="F62" s="7"/>
      <c r="G62" s="7"/>
      <c r="H62" s="8"/>
    </row>
    <row r="63" spans="1:8" ht="16.5" customHeight="1" x14ac:dyDescent="0.3">
      <c r="B63" s="10">
        <f t="array" ref="B63:H63">Días+15+DATE(Calendario5Año,Calendario5MesOpción,1)-WEEKDAY(DATE(Calendario5Año,Calendario5MesOpción,1),DíaDeLaSemanaOpción)</f>
        <v>44941</v>
      </c>
      <c r="C63" s="10">
        <v>44942</v>
      </c>
      <c r="D63" s="10">
        <v>44943</v>
      </c>
      <c r="E63" s="10">
        <v>44944</v>
      </c>
      <c r="F63" s="10">
        <v>44945</v>
      </c>
      <c r="G63" s="10">
        <v>44946</v>
      </c>
      <c r="H63" s="11">
        <v>44947</v>
      </c>
    </row>
    <row r="64" spans="1:8" ht="56.25" customHeight="1" x14ac:dyDescent="0.3">
      <c r="B64" s="7"/>
      <c r="C64" s="7"/>
      <c r="D64" s="7"/>
      <c r="E64" s="7"/>
      <c r="F64" s="7"/>
      <c r="G64" s="7"/>
      <c r="H64" s="8"/>
    </row>
    <row r="65" spans="1:8" ht="16.5" customHeight="1" x14ac:dyDescent="0.3">
      <c r="B65" s="10">
        <f t="array" ref="B65:H65">Días+22+DATE(Calendario5Año,Calendario5MesOpción,1)-WEEKDAY(DATE(Calendario5Año,Calendario5MesOpción,1),DíaDeLaSemanaOpción)</f>
        <v>44948</v>
      </c>
      <c r="C65" s="10">
        <v>44949</v>
      </c>
      <c r="D65" s="10">
        <v>44950</v>
      </c>
      <c r="E65" s="10">
        <v>44951</v>
      </c>
      <c r="F65" s="10">
        <v>44952</v>
      </c>
      <c r="G65" s="10">
        <v>44953</v>
      </c>
      <c r="H65" s="11">
        <v>44954</v>
      </c>
    </row>
    <row r="66" spans="1:8" ht="56.25" customHeight="1" x14ac:dyDescent="0.3">
      <c r="B66" s="7"/>
      <c r="C66" s="7"/>
      <c r="D66" s="7"/>
      <c r="E66" s="7"/>
      <c r="F66" s="7"/>
      <c r="G66" s="7"/>
      <c r="H66" s="8"/>
    </row>
    <row r="67" spans="1:8" ht="16.5" customHeight="1" x14ac:dyDescent="0.3">
      <c r="B67" s="10">
        <f t="array" ref="B67:H67">Días+29+DATE(Calendario5Año,Calendario5MesOpción,1)-WEEKDAY(DATE(Calendario5Año,Calendario5MesOpción,1),DíaDeLaSemanaOpción)</f>
        <v>44955</v>
      </c>
      <c r="C67" s="10">
        <v>44956</v>
      </c>
      <c r="D67" s="10">
        <v>44957</v>
      </c>
      <c r="E67" s="10">
        <v>44958</v>
      </c>
      <c r="F67" s="10">
        <v>44959</v>
      </c>
      <c r="G67" s="10">
        <v>44960</v>
      </c>
      <c r="H67" s="11">
        <v>44961</v>
      </c>
    </row>
    <row r="68" spans="1:8" ht="57" customHeight="1" x14ac:dyDescent="0.3">
      <c r="B68" s="7"/>
      <c r="C68" s="7"/>
      <c r="D68" s="7"/>
      <c r="E68" s="7"/>
      <c r="F68" s="7"/>
      <c r="G68" s="7"/>
      <c r="H68" s="9"/>
    </row>
    <row r="69" spans="1:8" ht="16.5" customHeight="1" x14ac:dyDescent="0.3">
      <c r="B69" s="10">
        <f t="array" ref="B69:C69">Días+36+DATE(Calendario5Año,Calendario5MesOpción,1)-WEEKDAY(DATE(Calendario5Año,Calendario5MesOpción,1),DíaDeLaSemanaOpción)</f>
        <v>44962</v>
      </c>
      <c r="C69" s="10">
        <v>44963</v>
      </c>
      <c r="D69" s="53" t="s">
        <v>0</v>
      </c>
      <c r="E69" s="54"/>
      <c r="F69" s="54"/>
      <c r="G69" s="54"/>
      <c r="H69" s="54"/>
    </row>
    <row r="70" spans="1:8" ht="63.75" customHeight="1" x14ac:dyDescent="0.3">
      <c r="B70" s="7"/>
      <c r="C70" s="7"/>
      <c r="D70" s="52"/>
      <c r="E70" s="52"/>
      <c r="F70" s="52"/>
      <c r="G70" s="52"/>
      <c r="H70" s="52"/>
    </row>
    <row r="71" spans="1:8" ht="54" customHeight="1" x14ac:dyDescent="0.9">
      <c r="A71" s="2"/>
      <c r="B71" s="1">
        <f>YEAR(DATE(Calendario5Año,Calendario5MesOpción+1,1))</f>
        <v>2023</v>
      </c>
      <c r="C71" s="55" t="str">
        <f>TEXT(DATE(Calendario5Año,Calendario5MesOpción+1,1),"mmmm")</f>
        <v>Febrero</v>
      </c>
      <c r="D71" s="55"/>
      <c r="E71" s="55"/>
      <c r="F71" s="6"/>
      <c r="G71" s="6"/>
      <c r="H71" s="2"/>
    </row>
    <row r="72" spans="1:8" ht="15.9" customHeight="1" x14ac:dyDescent="0.3">
      <c r="A72" s="3"/>
      <c r="B72" s="4" t="str">
        <f>UPPER(TEXT(B73,"dddd"))</f>
        <v>DOMINGO</v>
      </c>
      <c r="C72" s="5" t="str">
        <f t="shared" ref="C72" si="20">UPPER(TEXT(C73,"dddd"))</f>
        <v>LUNES</v>
      </c>
      <c r="D72" s="4" t="str">
        <f t="shared" ref="D72" si="21">UPPER(TEXT(D73,"dddd"))</f>
        <v>MARTES</v>
      </c>
      <c r="E72" s="5" t="str">
        <f t="shared" ref="E72" si="22">UPPER(TEXT(E73,"dddd"))</f>
        <v>MIÉRCOLES</v>
      </c>
      <c r="F72" s="4" t="str">
        <f t="shared" ref="F72" si="23">UPPER(TEXT(F73,"dddd"))</f>
        <v>JUEVES</v>
      </c>
      <c r="G72" s="5" t="str">
        <f t="shared" ref="G72" si="24">UPPER(TEXT(G73,"dddd"))</f>
        <v>VIERNES</v>
      </c>
      <c r="H72" s="4" t="str">
        <f t="shared" ref="H72" si="25">UPPER(TEXT(H73,"dddd"))</f>
        <v>SÁBADO</v>
      </c>
    </row>
    <row r="73" spans="1:8" ht="16.5" customHeight="1" x14ac:dyDescent="0.3">
      <c r="B73" s="10">
        <f t="array" ref="B73:H73">Días+1+DATE(Calendario6Año,Calendario6MesOpción,1)-WEEKDAY(DATE(Calendario6Año,Calendario6MesOpción,1),DíaDeLaSemanaOpción)</f>
        <v>44955</v>
      </c>
      <c r="C73" s="10">
        <v>44956</v>
      </c>
      <c r="D73" s="10">
        <v>44957</v>
      </c>
      <c r="E73" s="10">
        <v>44958</v>
      </c>
      <c r="F73" s="10">
        <v>44959</v>
      </c>
      <c r="G73" s="10">
        <v>44960</v>
      </c>
      <c r="H73" s="11">
        <v>44961</v>
      </c>
    </row>
    <row r="74" spans="1:8" ht="56.25" customHeight="1" x14ac:dyDescent="0.3">
      <c r="B74" s="7"/>
      <c r="C74" s="7"/>
      <c r="D74" s="7"/>
      <c r="E74" s="7"/>
      <c r="F74" s="7"/>
      <c r="G74" s="7"/>
      <c r="H74" s="8"/>
    </row>
    <row r="75" spans="1:8" ht="16.5" customHeight="1" x14ac:dyDescent="0.3">
      <c r="B75" s="10">
        <f t="array" ref="B75:H75">Días+8+DATE(Calendario6Año,Calendario6MesOpción,1)-WEEKDAY(DATE(Calendario6Año,Calendario6MesOpción,1),DíaDeLaSemanaOpción)</f>
        <v>44962</v>
      </c>
      <c r="C75" s="10">
        <v>44963</v>
      </c>
      <c r="D75" s="10">
        <v>44964</v>
      </c>
      <c r="E75" s="10">
        <v>44965</v>
      </c>
      <c r="F75" s="10">
        <v>44966</v>
      </c>
      <c r="G75" s="10">
        <v>44967</v>
      </c>
      <c r="H75" s="11">
        <v>44968</v>
      </c>
    </row>
    <row r="76" spans="1:8" ht="56.25" customHeight="1" x14ac:dyDescent="0.3">
      <c r="B76" s="7"/>
      <c r="C76" s="7"/>
      <c r="D76" s="7"/>
      <c r="E76" s="7"/>
      <c r="F76" s="7"/>
      <c r="G76" s="7"/>
      <c r="H76" s="8"/>
    </row>
    <row r="77" spans="1:8" ht="16.5" customHeight="1" x14ac:dyDescent="0.3">
      <c r="B77" s="10">
        <f t="array" ref="B77:H77">Días+15+DATE(Calendario6Año,Calendario6MesOpción,1)-WEEKDAY(DATE(Calendario6Año,Calendario6MesOpción,1),DíaDeLaSemanaOpción)</f>
        <v>44969</v>
      </c>
      <c r="C77" s="10">
        <v>44970</v>
      </c>
      <c r="D77" s="10">
        <v>44971</v>
      </c>
      <c r="E77" s="10">
        <v>44972</v>
      </c>
      <c r="F77" s="10">
        <v>44973</v>
      </c>
      <c r="G77" s="10">
        <v>44974</v>
      </c>
      <c r="H77" s="11">
        <v>44975</v>
      </c>
    </row>
    <row r="78" spans="1:8" ht="56.25" customHeight="1" x14ac:dyDescent="0.3">
      <c r="B78" s="7"/>
      <c r="C78" s="7"/>
      <c r="D78" s="7"/>
      <c r="E78" s="7"/>
      <c r="F78" s="7"/>
      <c r="G78" s="7"/>
      <c r="H78" s="8"/>
    </row>
    <row r="79" spans="1:8" ht="16.5" customHeight="1" x14ac:dyDescent="0.3">
      <c r="B79" s="10">
        <f t="array" ref="B79:H79">Días+22+DATE(Calendario6Año,Calendario6MesOpción,1)-WEEKDAY(DATE(Calendario6Año,Calendario6MesOpción,1),DíaDeLaSemanaOpción)</f>
        <v>44976</v>
      </c>
      <c r="C79" s="10">
        <v>44977</v>
      </c>
      <c r="D79" s="10">
        <v>44978</v>
      </c>
      <c r="E79" s="10">
        <v>44979</v>
      </c>
      <c r="F79" s="10">
        <v>44980</v>
      </c>
      <c r="G79" s="10">
        <v>44981</v>
      </c>
      <c r="H79" s="11">
        <v>44982</v>
      </c>
    </row>
    <row r="80" spans="1:8" ht="56.25" customHeight="1" x14ac:dyDescent="0.3">
      <c r="B80" s="7"/>
      <c r="C80" s="7"/>
      <c r="D80" s="7"/>
      <c r="E80" s="7"/>
      <c r="F80" s="7"/>
      <c r="G80" s="7"/>
      <c r="H80" s="8"/>
    </row>
    <row r="81" spans="1:8" ht="16.5" customHeight="1" x14ac:dyDescent="0.3">
      <c r="B81" s="10">
        <f t="array" ref="B81:H81">Días+29+DATE(Calendario6Año,Calendario6MesOpción,1)-WEEKDAY(DATE(Calendario6Año,Calendario6MesOpción,1),DíaDeLaSemanaOpción)</f>
        <v>44983</v>
      </c>
      <c r="C81" s="10">
        <v>44984</v>
      </c>
      <c r="D81" s="10">
        <v>44985</v>
      </c>
      <c r="E81" s="10">
        <v>44986</v>
      </c>
      <c r="F81" s="10">
        <v>44987</v>
      </c>
      <c r="G81" s="10">
        <v>44988</v>
      </c>
      <c r="H81" s="11">
        <v>44989</v>
      </c>
    </row>
    <row r="82" spans="1:8" ht="57" customHeight="1" x14ac:dyDescent="0.3">
      <c r="B82" s="7"/>
      <c r="C82" s="7"/>
      <c r="D82" s="7"/>
      <c r="E82" s="7"/>
      <c r="F82" s="7"/>
      <c r="G82" s="7"/>
      <c r="H82" s="9"/>
    </row>
    <row r="83" spans="1:8" ht="16.5" customHeight="1" x14ac:dyDescent="0.3">
      <c r="B83" s="10">
        <f t="array" ref="B83:C83">Días+36+DATE(Calendario6Año,Calendario6MesOpción,1)-WEEKDAY(DATE(Calendario6Año,Calendario6MesOpción,1),DíaDeLaSemanaOpción)</f>
        <v>44990</v>
      </c>
      <c r="C83" s="10">
        <v>44991</v>
      </c>
      <c r="D83" s="53" t="s">
        <v>0</v>
      </c>
      <c r="E83" s="54"/>
      <c r="F83" s="54"/>
      <c r="G83" s="54"/>
      <c r="H83" s="54"/>
    </row>
    <row r="84" spans="1:8" ht="63.75" customHeight="1" x14ac:dyDescent="0.3">
      <c r="B84" s="7"/>
      <c r="C84" s="7"/>
      <c r="D84" s="52"/>
      <c r="E84" s="52"/>
      <c r="F84" s="52"/>
      <c r="G84" s="52"/>
      <c r="H84" s="52"/>
    </row>
    <row r="85" spans="1:8" ht="54" customHeight="1" x14ac:dyDescent="0.9">
      <c r="A85" s="2"/>
      <c r="B85" s="1">
        <f>YEAR(DATE(Calendario6Año,Calendario6MesOpción+1,1))</f>
        <v>2023</v>
      </c>
      <c r="C85" s="55" t="str">
        <f>TEXT(DATE(Calendario6Año,Calendario6MesOpción+1,1),"mmmm")</f>
        <v>Marzo</v>
      </c>
      <c r="D85" s="55"/>
      <c r="E85" s="55"/>
      <c r="F85" s="6"/>
      <c r="G85" s="6"/>
      <c r="H85" s="2"/>
    </row>
    <row r="86" spans="1:8" ht="15.9" customHeight="1" x14ac:dyDescent="0.3">
      <c r="A86" s="3"/>
      <c r="B86" s="4" t="str">
        <f>UPPER(TEXT(B87,"dddd"))</f>
        <v>DOMINGO</v>
      </c>
      <c r="C86" s="5" t="str">
        <f t="shared" ref="C86" si="26">UPPER(TEXT(C87,"dddd"))</f>
        <v>LUNES</v>
      </c>
      <c r="D86" s="4" t="str">
        <f t="shared" ref="D86" si="27">UPPER(TEXT(D87,"dddd"))</f>
        <v>MARTES</v>
      </c>
      <c r="E86" s="5" t="str">
        <f t="shared" ref="E86" si="28">UPPER(TEXT(E87,"dddd"))</f>
        <v>MIÉRCOLES</v>
      </c>
      <c r="F86" s="4" t="str">
        <f t="shared" ref="F86" si="29">UPPER(TEXT(F87,"dddd"))</f>
        <v>JUEVES</v>
      </c>
      <c r="G86" s="5" t="str">
        <f t="shared" ref="G86" si="30">UPPER(TEXT(G87,"dddd"))</f>
        <v>VIERNES</v>
      </c>
      <c r="H86" s="4" t="str">
        <f t="shared" ref="H86" si="31">UPPER(TEXT(H87,"dddd"))</f>
        <v>SÁBADO</v>
      </c>
    </row>
    <row r="87" spans="1:8" ht="16.5" customHeight="1" x14ac:dyDescent="0.3">
      <c r="B87" s="10">
        <f t="array" ref="B87:H87">Días+1+DATE(Calendario7Año,Calendario7MesOpción,1)-WEEKDAY(DATE(Calendario7Año,Calendario7MesOpción,1),DíaDeLaSemanaOpción)</f>
        <v>44983</v>
      </c>
      <c r="C87" s="10">
        <v>44984</v>
      </c>
      <c r="D87" s="10">
        <v>44985</v>
      </c>
      <c r="E87" s="10">
        <v>44986</v>
      </c>
      <c r="F87" s="10">
        <v>44987</v>
      </c>
      <c r="G87" s="10">
        <v>44988</v>
      </c>
      <c r="H87" s="11">
        <v>44989</v>
      </c>
    </row>
    <row r="88" spans="1:8" ht="56.25" customHeight="1" x14ac:dyDescent="0.3">
      <c r="B88" s="7"/>
      <c r="C88" s="7"/>
      <c r="D88" s="7"/>
      <c r="E88" s="7"/>
      <c r="F88" s="7"/>
      <c r="G88" s="7"/>
      <c r="H88" s="8"/>
    </row>
    <row r="89" spans="1:8" ht="16.5" customHeight="1" x14ac:dyDescent="0.3">
      <c r="B89" s="10">
        <f t="array" ref="B89:H89">Días+8+DATE(Calendario7Año,Calendario7MesOpción,1)-WEEKDAY(DATE(Calendario7Año,Calendario7MesOpción,1),DíaDeLaSemanaOpción)</f>
        <v>44990</v>
      </c>
      <c r="C89" s="10">
        <v>44991</v>
      </c>
      <c r="D89" s="10">
        <v>44992</v>
      </c>
      <c r="E89" s="10">
        <v>44993</v>
      </c>
      <c r="F89" s="10">
        <v>44994</v>
      </c>
      <c r="G89" s="10">
        <v>44995</v>
      </c>
      <c r="H89" s="11">
        <v>44996</v>
      </c>
    </row>
    <row r="90" spans="1:8" ht="56.25" customHeight="1" x14ac:dyDescent="0.3">
      <c r="B90" s="7"/>
      <c r="C90" s="7"/>
      <c r="D90" s="7"/>
      <c r="E90" s="7"/>
      <c r="F90" s="7"/>
      <c r="G90" s="7"/>
      <c r="H90" s="8"/>
    </row>
    <row r="91" spans="1:8" ht="16.5" customHeight="1" x14ac:dyDescent="0.3">
      <c r="B91" s="10">
        <f t="array" ref="B91:H91">Días+15+DATE(Calendario7Año,Calendario7MesOpción,1)-WEEKDAY(DATE(Calendario7Año,Calendario7MesOpción,1),DíaDeLaSemanaOpción)</f>
        <v>44997</v>
      </c>
      <c r="C91" s="10">
        <v>44998</v>
      </c>
      <c r="D91" s="10">
        <v>44999</v>
      </c>
      <c r="E91" s="10">
        <v>45000</v>
      </c>
      <c r="F91" s="10">
        <v>45001</v>
      </c>
      <c r="G91" s="10">
        <v>45002</v>
      </c>
      <c r="H91" s="11">
        <v>45003</v>
      </c>
    </row>
    <row r="92" spans="1:8" ht="56.25" customHeight="1" x14ac:dyDescent="0.3">
      <c r="B92" s="7"/>
      <c r="C92" s="7"/>
      <c r="D92" s="7"/>
      <c r="E92" s="7"/>
      <c r="F92" s="7"/>
      <c r="G92" s="7"/>
      <c r="H92" s="8"/>
    </row>
    <row r="93" spans="1:8" ht="16.5" customHeight="1" x14ac:dyDescent="0.3">
      <c r="B93" s="10">
        <f t="array" ref="B93:H93">Días+22+DATE(Calendario7Año,Calendario7MesOpción,1)-WEEKDAY(DATE(Calendario7Año,Calendario7MesOpción,1),DíaDeLaSemanaOpción)</f>
        <v>45004</v>
      </c>
      <c r="C93" s="10">
        <v>45005</v>
      </c>
      <c r="D93" s="10">
        <v>45006</v>
      </c>
      <c r="E93" s="10">
        <v>45007</v>
      </c>
      <c r="F93" s="10">
        <v>45008</v>
      </c>
      <c r="G93" s="10">
        <v>45009</v>
      </c>
      <c r="H93" s="11">
        <v>45010</v>
      </c>
    </row>
    <row r="94" spans="1:8" ht="56.25" customHeight="1" x14ac:dyDescent="0.3">
      <c r="B94" s="7"/>
      <c r="C94" s="7"/>
      <c r="D94" s="7"/>
      <c r="E94" s="7"/>
      <c r="F94" s="7"/>
      <c r="G94" s="7"/>
      <c r="H94" s="8"/>
    </row>
    <row r="95" spans="1:8" ht="16.5" customHeight="1" x14ac:dyDescent="0.3">
      <c r="B95" s="10">
        <f t="array" ref="B95:H95">Días+29+DATE(Calendario7Año,Calendario7MesOpción,1)-WEEKDAY(DATE(Calendario7Año,Calendario7MesOpción,1),DíaDeLaSemanaOpción)</f>
        <v>45011</v>
      </c>
      <c r="C95" s="10">
        <v>45012</v>
      </c>
      <c r="D95" s="10">
        <v>45013</v>
      </c>
      <c r="E95" s="10">
        <v>45014</v>
      </c>
      <c r="F95" s="10">
        <v>45015</v>
      </c>
      <c r="G95" s="10">
        <v>45016</v>
      </c>
      <c r="H95" s="11">
        <v>45017</v>
      </c>
    </row>
    <row r="96" spans="1:8" ht="57" customHeight="1" x14ac:dyDescent="0.3">
      <c r="B96" s="7"/>
      <c r="C96" s="7"/>
      <c r="D96" s="7"/>
      <c r="E96" s="7"/>
      <c r="F96" s="7"/>
      <c r="G96" s="7"/>
      <c r="H96" s="9"/>
    </row>
    <row r="97" spans="1:8" ht="16.5" customHeight="1" x14ac:dyDescent="0.3">
      <c r="B97" s="10">
        <f t="array" ref="B97:C97">Días+36+DATE(Calendario7Año,Calendario7MesOpción,1)-WEEKDAY(DATE(Calendario7Año,Calendario7MesOpción,1),DíaDeLaSemanaOpción)</f>
        <v>45018</v>
      </c>
      <c r="C97" s="10">
        <v>45019</v>
      </c>
      <c r="D97" s="53" t="s">
        <v>0</v>
      </c>
      <c r="E97" s="54"/>
      <c r="F97" s="54"/>
      <c r="G97" s="54"/>
      <c r="H97" s="54"/>
    </row>
    <row r="98" spans="1:8" ht="63.75" customHeight="1" x14ac:dyDescent="0.3">
      <c r="B98" s="7"/>
      <c r="C98" s="7"/>
      <c r="D98" s="52"/>
      <c r="E98" s="52"/>
      <c r="F98" s="52"/>
      <c r="G98" s="52"/>
      <c r="H98" s="52"/>
    </row>
    <row r="99" spans="1:8" ht="54" customHeight="1" x14ac:dyDescent="0.9">
      <c r="A99" s="2"/>
      <c r="B99" s="1">
        <f>YEAR(DATE(Calendario7Año,Calendario7MesOpción+1,1))</f>
        <v>2023</v>
      </c>
      <c r="C99" s="55" t="str">
        <f>TEXT(DATE(Calendario7Año,Calendario7MesOpción+1,1),"mmmm")</f>
        <v>Abril</v>
      </c>
      <c r="D99" s="55"/>
      <c r="E99" s="55"/>
      <c r="F99" s="6"/>
      <c r="G99" s="6"/>
      <c r="H99" s="2"/>
    </row>
    <row r="100" spans="1:8" ht="15.9" customHeight="1" x14ac:dyDescent="0.3">
      <c r="A100" s="3"/>
      <c r="B100" s="4" t="str">
        <f>UPPER(TEXT(B101,"dddd"))</f>
        <v>DOMINGO</v>
      </c>
      <c r="C100" s="5" t="str">
        <f t="shared" ref="C100" si="32">UPPER(TEXT(C101,"dddd"))</f>
        <v>LUNES</v>
      </c>
      <c r="D100" s="4" t="str">
        <f t="shared" ref="D100" si="33">UPPER(TEXT(D101,"dddd"))</f>
        <v>MARTES</v>
      </c>
      <c r="E100" s="5" t="str">
        <f t="shared" ref="E100" si="34">UPPER(TEXT(E101,"dddd"))</f>
        <v>MIÉRCOLES</v>
      </c>
      <c r="F100" s="4" t="str">
        <f t="shared" ref="F100" si="35">UPPER(TEXT(F101,"dddd"))</f>
        <v>JUEVES</v>
      </c>
      <c r="G100" s="5" t="str">
        <f t="shared" ref="G100" si="36">UPPER(TEXT(G101,"dddd"))</f>
        <v>VIERNES</v>
      </c>
      <c r="H100" s="4" t="str">
        <f t="shared" ref="H100" si="37">UPPER(TEXT(H101,"dddd"))</f>
        <v>SÁBADO</v>
      </c>
    </row>
    <row r="101" spans="1:8" ht="16.5" customHeight="1" x14ac:dyDescent="0.3">
      <c r="B101" s="10">
        <f t="array" ref="B101:H101">Días+1+DATE(Calendario8Año,Calendario8MesOpción,1)-WEEKDAY(DATE(Calendario8Año,Calendario8MesOpción,1),DíaDeLaSemanaOpción)</f>
        <v>45011</v>
      </c>
      <c r="C101" s="10">
        <v>45012</v>
      </c>
      <c r="D101" s="10">
        <v>45013</v>
      </c>
      <c r="E101" s="10">
        <v>45014</v>
      </c>
      <c r="F101" s="10">
        <v>45015</v>
      </c>
      <c r="G101" s="10">
        <v>45016</v>
      </c>
      <c r="H101" s="11">
        <v>45017</v>
      </c>
    </row>
    <row r="102" spans="1:8" ht="56.25" customHeight="1" x14ac:dyDescent="0.3">
      <c r="B102" s="7"/>
      <c r="C102" s="7"/>
      <c r="D102" s="7"/>
      <c r="E102" s="7"/>
      <c r="F102" s="7"/>
      <c r="G102" s="7"/>
      <c r="H102" s="8"/>
    </row>
    <row r="103" spans="1:8" ht="16.5" customHeight="1" x14ac:dyDescent="0.3">
      <c r="B103" s="10">
        <f t="array" ref="B103:H103">Días+8+DATE(Calendario8Año,Calendario8MesOpción,1)-WEEKDAY(DATE(Calendario8Año,Calendario8MesOpción,1),DíaDeLaSemanaOpción)</f>
        <v>45018</v>
      </c>
      <c r="C103" s="10">
        <v>45019</v>
      </c>
      <c r="D103" s="10">
        <v>45020</v>
      </c>
      <c r="E103" s="10">
        <v>45021</v>
      </c>
      <c r="F103" s="10">
        <v>45022</v>
      </c>
      <c r="G103" s="10">
        <v>45023</v>
      </c>
      <c r="H103" s="11">
        <v>45024</v>
      </c>
    </row>
    <row r="104" spans="1:8" ht="56.25" customHeight="1" x14ac:dyDescent="0.3">
      <c r="B104" s="7"/>
      <c r="C104" s="7"/>
      <c r="D104" s="7"/>
      <c r="E104" s="7"/>
      <c r="F104" s="7"/>
      <c r="G104" s="7"/>
      <c r="H104" s="8"/>
    </row>
    <row r="105" spans="1:8" ht="16.5" customHeight="1" x14ac:dyDescent="0.3">
      <c r="B105" s="10">
        <f t="array" ref="B105:H105">Días+15+DATE(Calendario8Año,Calendario8MesOpción,1)-WEEKDAY(DATE(Calendario8Año,Calendario8MesOpción,1),DíaDeLaSemanaOpción)</f>
        <v>45025</v>
      </c>
      <c r="C105" s="10">
        <v>45026</v>
      </c>
      <c r="D105" s="10">
        <v>45027</v>
      </c>
      <c r="E105" s="10">
        <v>45028</v>
      </c>
      <c r="F105" s="10">
        <v>45029</v>
      </c>
      <c r="G105" s="10">
        <v>45030</v>
      </c>
      <c r="H105" s="11">
        <v>45031</v>
      </c>
    </row>
    <row r="106" spans="1:8" ht="56.25" customHeight="1" x14ac:dyDescent="0.3">
      <c r="B106" s="7"/>
      <c r="C106" s="7"/>
      <c r="D106" s="7"/>
      <c r="E106" s="7"/>
      <c r="F106" s="7"/>
      <c r="G106" s="7"/>
      <c r="H106" s="8"/>
    </row>
    <row r="107" spans="1:8" ht="16.5" customHeight="1" x14ac:dyDescent="0.3">
      <c r="B107" s="10">
        <f t="array" ref="B107:H107">Días+22+DATE(Calendario8Año,Calendario8MesOpción,1)-WEEKDAY(DATE(Calendario8Año,Calendario8MesOpción,1),DíaDeLaSemanaOpción)</f>
        <v>45032</v>
      </c>
      <c r="C107" s="10">
        <v>45033</v>
      </c>
      <c r="D107" s="10">
        <v>45034</v>
      </c>
      <c r="E107" s="10">
        <v>45035</v>
      </c>
      <c r="F107" s="10">
        <v>45036</v>
      </c>
      <c r="G107" s="10">
        <v>45037</v>
      </c>
      <c r="H107" s="11">
        <v>45038</v>
      </c>
    </row>
    <row r="108" spans="1:8" ht="56.25" customHeight="1" x14ac:dyDescent="0.3">
      <c r="B108" s="7"/>
      <c r="C108" s="7"/>
      <c r="D108" s="7"/>
      <c r="E108" s="7"/>
      <c r="F108" s="7"/>
      <c r="G108" s="7"/>
      <c r="H108" s="8"/>
    </row>
    <row r="109" spans="1:8" ht="16.5" customHeight="1" x14ac:dyDescent="0.3">
      <c r="B109" s="10">
        <f t="array" ref="B109:H109">Días+29+DATE(Calendario8Año,Calendario8MesOpción,1)-WEEKDAY(DATE(Calendario8Año,Calendario8MesOpción,1),DíaDeLaSemanaOpción)</f>
        <v>45039</v>
      </c>
      <c r="C109" s="10">
        <v>45040</v>
      </c>
      <c r="D109" s="10">
        <v>45041</v>
      </c>
      <c r="E109" s="10">
        <v>45042</v>
      </c>
      <c r="F109" s="10">
        <v>45043</v>
      </c>
      <c r="G109" s="10">
        <v>45044</v>
      </c>
      <c r="H109" s="11">
        <v>45045</v>
      </c>
    </row>
    <row r="110" spans="1:8" ht="57" customHeight="1" x14ac:dyDescent="0.3">
      <c r="B110" s="7"/>
      <c r="C110" s="7"/>
      <c r="D110" s="7"/>
      <c r="E110" s="7"/>
      <c r="F110" s="7"/>
      <c r="G110" s="7"/>
      <c r="H110" s="9"/>
    </row>
    <row r="111" spans="1:8" ht="16.5" customHeight="1" x14ac:dyDescent="0.3">
      <c r="B111" s="10">
        <f t="array" ref="B111:C111">Días+36+DATE(Calendario8Año,Calendario8MesOpción,1)-WEEKDAY(DATE(Calendario8Año,Calendario8MesOpción,1),DíaDeLaSemanaOpción)</f>
        <v>45046</v>
      </c>
      <c r="C111" s="10">
        <v>45047</v>
      </c>
      <c r="D111" s="53" t="s">
        <v>0</v>
      </c>
      <c r="E111" s="54"/>
      <c r="F111" s="54"/>
      <c r="G111" s="54"/>
      <c r="H111" s="54"/>
    </row>
    <row r="112" spans="1:8" ht="63.75" customHeight="1" x14ac:dyDescent="0.3">
      <c r="B112" s="7"/>
      <c r="C112" s="7"/>
      <c r="D112" s="52"/>
      <c r="E112" s="52"/>
      <c r="F112" s="52"/>
      <c r="G112" s="52"/>
      <c r="H112" s="52"/>
    </row>
    <row r="113" spans="1:8" ht="54" customHeight="1" x14ac:dyDescent="0.9">
      <c r="A113" s="2"/>
      <c r="B113" s="1">
        <f>YEAR(DATE(Calendario8Año,Calendario8MesOpción+1,1))</f>
        <v>2023</v>
      </c>
      <c r="C113" s="55" t="str">
        <f>TEXT(DATE(Calendario8Año,Calendario8MesOpción+1,1),"mmmm")</f>
        <v>Mayo</v>
      </c>
      <c r="D113" s="55"/>
      <c r="E113" s="55"/>
      <c r="F113" s="6"/>
      <c r="G113" s="6"/>
      <c r="H113" s="2"/>
    </row>
    <row r="114" spans="1:8" ht="15.9" customHeight="1" x14ac:dyDescent="0.3">
      <c r="A114" s="3"/>
      <c r="B114" s="4" t="str">
        <f>UPPER(TEXT(B115,"dddd"))</f>
        <v>DOMINGO</v>
      </c>
      <c r="C114" s="5" t="str">
        <f t="shared" ref="C114" si="38">UPPER(TEXT(C115,"dddd"))</f>
        <v>LUNES</v>
      </c>
      <c r="D114" s="4" t="str">
        <f t="shared" ref="D114" si="39">UPPER(TEXT(D115,"dddd"))</f>
        <v>MARTES</v>
      </c>
      <c r="E114" s="5" t="str">
        <f t="shared" ref="E114" si="40">UPPER(TEXT(E115,"dddd"))</f>
        <v>MIÉRCOLES</v>
      </c>
      <c r="F114" s="4" t="str">
        <f t="shared" ref="F114" si="41">UPPER(TEXT(F115,"dddd"))</f>
        <v>JUEVES</v>
      </c>
      <c r="G114" s="5" t="str">
        <f t="shared" ref="G114" si="42">UPPER(TEXT(G115,"dddd"))</f>
        <v>VIERNES</v>
      </c>
      <c r="H114" s="4" t="str">
        <f t="shared" ref="H114" si="43">UPPER(TEXT(H115,"dddd"))</f>
        <v>SÁBADO</v>
      </c>
    </row>
    <row r="115" spans="1:8" ht="16.5" customHeight="1" x14ac:dyDescent="0.3">
      <c r="B115" s="10">
        <f t="array" ref="B115:H115">Días+1+DATE(Calendar9Year,Calendario9MesOpción,1)-WEEKDAY(DATE(Calendar9Year,Calendario9MesOpción,1),DíaDeLaSemanaOpción)</f>
        <v>45046</v>
      </c>
      <c r="C115" s="10">
        <v>45047</v>
      </c>
      <c r="D115" s="10">
        <v>45048</v>
      </c>
      <c r="E115" s="10">
        <v>45049</v>
      </c>
      <c r="F115" s="10">
        <v>45050</v>
      </c>
      <c r="G115" s="10">
        <v>45051</v>
      </c>
      <c r="H115" s="11">
        <v>45052</v>
      </c>
    </row>
    <row r="116" spans="1:8" ht="56.25" customHeight="1" x14ac:dyDescent="0.3">
      <c r="B116" s="7"/>
      <c r="C116" s="7"/>
      <c r="D116" s="7"/>
      <c r="E116" s="7"/>
      <c r="F116" s="7"/>
      <c r="G116" s="7"/>
      <c r="H116" s="8"/>
    </row>
    <row r="117" spans="1:8" ht="16.5" customHeight="1" x14ac:dyDescent="0.3">
      <c r="B117" s="10">
        <f t="array" ref="B117:H117">Días+8+DATE(Calendar9Year,Calendario9MesOpción,1)-WEEKDAY(DATE(Calendar9Year,Calendario9MesOpción,1),DíaDeLaSemanaOpción)</f>
        <v>45053</v>
      </c>
      <c r="C117" s="10">
        <v>45054</v>
      </c>
      <c r="D117" s="10">
        <v>45055</v>
      </c>
      <c r="E117" s="10">
        <v>45056</v>
      </c>
      <c r="F117" s="10">
        <v>45057</v>
      </c>
      <c r="G117" s="10">
        <v>45058</v>
      </c>
      <c r="H117" s="11">
        <v>45059</v>
      </c>
    </row>
    <row r="118" spans="1:8" ht="56.25" customHeight="1" x14ac:dyDescent="0.3">
      <c r="B118" s="7"/>
      <c r="C118" s="7"/>
      <c r="D118" s="7"/>
      <c r="E118" s="7"/>
      <c r="F118" s="7"/>
      <c r="G118" s="7"/>
      <c r="H118" s="8"/>
    </row>
    <row r="119" spans="1:8" ht="16.5" customHeight="1" x14ac:dyDescent="0.3">
      <c r="B119" s="10">
        <f t="array" ref="B119:H119">Días+15+DATE(Calendar9Year,Calendario9MesOpción,1)-WEEKDAY(DATE(Calendar9Year,Calendario9MesOpción,1),DíaDeLaSemanaOpción)</f>
        <v>45060</v>
      </c>
      <c r="C119" s="10">
        <v>45061</v>
      </c>
      <c r="D119" s="10">
        <v>45062</v>
      </c>
      <c r="E119" s="10">
        <v>45063</v>
      </c>
      <c r="F119" s="10">
        <v>45064</v>
      </c>
      <c r="G119" s="10">
        <v>45065</v>
      </c>
      <c r="H119" s="11">
        <v>45066</v>
      </c>
    </row>
    <row r="120" spans="1:8" ht="56.25" customHeight="1" x14ac:dyDescent="0.3">
      <c r="B120" s="7"/>
      <c r="C120" s="7"/>
      <c r="D120" s="7"/>
      <c r="E120" s="7"/>
      <c r="F120" s="7"/>
      <c r="G120" s="7"/>
      <c r="H120" s="8"/>
    </row>
    <row r="121" spans="1:8" ht="16.5" customHeight="1" x14ac:dyDescent="0.3">
      <c r="B121" s="10">
        <f t="array" ref="B121:H121">Días+22+DATE(Calendar9Year,Calendario9MesOpción,1)-WEEKDAY(DATE(Calendar9Year,Calendario9MesOpción,1),DíaDeLaSemanaOpción)</f>
        <v>45067</v>
      </c>
      <c r="C121" s="10">
        <v>45068</v>
      </c>
      <c r="D121" s="10">
        <v>45069</v>
      </c>
      <c r="E121" s="10">
        <v>45070</v>
      </c>
      <c r="F121" s="10">
        <v>45071</v>
      </c>
      <c r="G121" s="10">
        <v>45072</v>
      </c>
      <c r="H121" s="11">
        <v>45073</v>
      </c>
    </row>
    <row r="122" spans="1:8" ht="56.25" customHeight="1" x14ac:dyDescent="0.3">
      <c r="B122" s="7"/>
      <c r="C122" s="7"/>
      <c r="D122" s="7"/>
      <c r="E122" s="7"/>
      <c r="F122" s="7"/>
      <c r="G122" s="7"/>
      <c r="H122" s="8"/>
    </row>
    <row r="123" spans="1:8" ht="16.5" customHeight="1" x14ac:dyDescent="0.3">
      <c r="B123" s="10">
        <f t="array" ref="B123:H123">Días+29+DATE(Calendar9Year,Calendario9MesOpción,1)-WEEKDAY(DATE(Calendar9Year,Calendario9MesOpción,1),DíaDeLaSemanaOpción)</f>
        <v>45074</v>
      </c>
      <c r="C123" s="10">
        <v>45075</v>
      </c>
      <c r="D123" s="10">
        <v>45076</v>
      </c>
      <c r="E123" s="10">
        <v>45077</v>
      </c>
      <c r="F123" s="10">
        <v>45078</v>
      </c>
      <c r="G123" s="10">
        <v>45079</v>
      </c>
      <c r="H123" s="11">
        <v>45080</v>
      </c>
    </row>
    <row r="124" spans="1:8" ht="57" customHeight="1" x14ac:dyDescent="0.3">
      <c r="B124" s="7"/>
      <c r="C124" s="7"/>
      <c r="D124" s="7"/>
      <c r="E124" s="7"/>
      <c r="F124" s="7"/>
      <c r="G124" s="7"/>
      <c r="H124" s="9"/>
    </row>
    <row r="125" spans="1:8" ht="16.5" customHeight="1" x14ac:dyDescent="0.3">
      <c r="B125" s="10">
        <f t="array" ref="B125:C125">Días+36+DATE(Calendar9Year,Calendario9MesOpción,1)-WEEKDAY(DATE(Calendar9Year,Calendario9MesOpción,1),DíaDeLaSemanaOpción)</f>
        <v>45081</v>
      </c>
      <c r="C125" s="10">
        <v>45082</v>
      </c>
      <c r="D125" s="53" t="s">
        <v>0</v>
      </c>
      <c r="E125" s="54"/>
      <c r="F125" s="54"/>
      <c r="G125" s="54"/>
      <c r="H125" s="54"/>
    </row>
    <row r="126" spans="1:8" ht="63.75" customHeight="1" x14ac:dyDescent="0.3">
      <c r="B126" s="7"/>
      <c r="C126" s="7"/>
      <c r="D126" s="52"/>
      <c r="E126" s="52"/>
      <c r="F126" s="52"/>
      <c r="G126" s="52"/>
      <c r="H126" s="52"/>
    </row>
    <row r="127" spans="1:8" ht="54" customHeight="1" x14ac:dyDescent="0.9">
      <c r="A127" s="2"/>
      <c r="B127" s="1">
        <f>YEAR(DATE(Calendar9Year,Calendario9MesOpción+1,1))</f>
        <v>2023</v>
      </c>
      <c r="C127" s="55" t="str">
        <f>TEXT(DATE(Calendar9Year,Calendario9MesOpción+1,1),"mmmm")</f>
        <v>Junio</v>
      </c>
      <c r="D127" s="55"/>
      <c r="E127" s="55"/>
      <c r="F127" s="6"/>
      <c r="G127" s="6"/>
      <c r="H127" s="2"/>
    </row>
    <row r="128" spans="1:8" ht="15.9" customHeight="1" x14ac:dyDescent="0.3">
      <c r="A128" s="3"/>
      <c r="B128" s="4" t="str">
        <f>UPPER(TEXT(B129,"dddd"))</f>
        <v>DOMINGO</v>
      </c>
      <c r="C128" s="5" t="str">
        <f t="shared" ref="C128:H128" si="44">UPPER(TEXT(C129,"dddd"))</f>
        <v>LUNES</v>
      </c>
      <c r="D128" s="4" t="str">
        <f t="shared" si="44"/>
        <v>MARTES</v>
      </c>
      <c r="E128" s="5" t="str">
        <f t="shared" si="44"/>
        <v>MIÉRCOLES</v>
      </c>
      <c r="F128" s="4" t="str">
        <f t="shared" si="44"/>
        <v>JUEVES</v>
      </c>
      <c r="G128" s="5" t="str">
        <f t="shared" si="44"/>
        <v>VIERNES</v>
      </c>
      <c r="H128" s="4" t="str">
        <f t="shared" si="44"/>
        <v>SÁBADO</v>
      </c>
    </row>
    <row r="129" spans="2:8" ht="16.5" customHeight="1" x14ac:dyDescent="0.3">
      <c r="B129" s="10">
        <f t="array" ref="B129:H129">Días+1+DATE(Calendario10Año,Calendario10MesOpción,1)-WEEKDAY(DATE(Calendario10Año,Calendario10MesOpción,1),DíaDeLaSemanaOpción)</f>
        <v>45074</v>
      </c>
      <c r="C129" s="10">
        <v>45075</v>
      </c>
      <c r="D129" s="10">
        <v>45076</v>
      </c>
      <c r="E129" s="10">
        <v>45077</v>
      </c>
      <c r="F129" s="10">
        <v>45078</v>
      </c>
      <c r="G129" s="10">
        <v>45079</v>
      </c>
      <c r="H129" s="11">
        <v>45080</v>
      </c>
    </row>
    <row r="130" spans="2:8" ht="56.25" customHeight="1" x14ac:dyDescent="0.3">
      <c r="B130" s="7"/>
      <c r="C130" s="7"/>
      <c r="D130" s="7"/>
      <c r="E130" s="7"/>
      <c r="F130" s="7"/>
      <c r="G130" s="7"/>
      <c r="H130" s="8"/>
    </row>
    <row r="131" spans="2:8" ht="16.5" customHeight="1" x14ac:dyDescent="0.3">
      <c r="B131" s="10">
        <f t="array" ref="B131:H131">Días+8+DATE(Calendario10Año,Calendario10MesOpción,1)-WEEKDAY(DATE(Calendario10Año,Calendario10MesOpción,1),DíaDeLaSemanaOpción)</f>
        <v>45081</v>
      </c>
      <c r="C131" s="10">
        <v>45082</v>
      </c>
      <c r="D131" s="10">
        <v>45083</v>
      </c>
      <c r="E131" s="10">
        <v>45084</v>
      </c>
      <c r="F131" s="10">
        <v>45085</v>
      </c>
      <c r="G131" s="10">
        <v>45086</v>
      </c>
      <c r="H131" s="11">
        <v>45087</v>
      </c>
    </row>
    <row r="132" spans="2:8" ht="56.25" customHeight="1" x14ac:dyDescent="0.3">
      <c r="B132" s="7"/>
      <c r="C132" s="7"/>
      <c r="D132" s="7"/>
      <c r="E132" s="7"/>
      <c r="F132" s="7"/>
      <c r="G132" s="7"/>
      <c r="H132" s="8"/>
    </row>
    <row r="133" spans="2:8" ht="16.5" customHeight="1" x14ac:dyDescent="0.3">
      <c r="B133" s="10">
        <f t="array" ref="B133:H133">Días+15+DATE(Calendario10Año,Calendario10MesOpción,1)-WEEKDAY(DATE(Calendario10Año,Calendario10MesOpción,1),DíaDeLaSemanaOpción)</f>
        <v>45088</v>
      </c>
      <c r="C133" s="10">
        <v>45089</v>
      </c>
      <c r="D133" s="10">
        <v>45090</v>
      </c>
      <c r="E133" s="10">
        <v>45091</v>
      </c>
      <c r="F133" s="10">
        <v>45092</v>
      </c>
      <c r="G133" s="10">
        <v>45093</v>
      </c>
      <c r="H133" s="11">
        <v>45094</v>
      </c>
    </row>
    <row r="134" spans="2:8" ht="56.25" customHeight="1" x14ac:dyDescent="0.3">
      <c r="B134" s="7"/>
      <c r="C134" s="7"/>
      <c r="D134" s="7"/>
      <c r="E134" s="7"/>
      <c r="F134" s="7"/>
      <c r="G134" s="7"/>
      <c r="H134" s="8"/>
    </row>
    <row r="135" spans="2:8" ht="16.5" customHeight="1" x14ac:dyDescent="0.3">
      <c r="B135" s="10">
        <f t="array" ref="B135:H135">Días+22+DATE(Calendario10Año,Calendario10MesOpción,1)-WEEKDAY(DATE(Calendario10Año,Calendario10MesOpción,1),DíaDeLaSemanaOpción)</f>
        <v>45095</v>
      </c>
      <c r="C135" s="10">
        <v>45096</v>
      </c>
      <c r="D135" s="10">
        <v>45097</v>
      </c>
      <c r="E135" s="10">
        <v>45098</v>
      </c>
      <c r="F135" s="10">
        <v>45099</v>
      </c>
      <c r="G135" s="10">
        <v>45100</v>
      </c>
      <c r="H135" s="11">
        <v>45101</v>
      </c>
    </row>
    <row r="136" spans="2:8" ht="56.25" customHeight="1" x14ac:dyDescent="0.3">
      <c r="B136" s="7"/>
      <c r="C136" s="7"/>
      <c r="D136" s="7"/>
      <c r="E136" s="7"/>
      <c r="F136" s="7"/>
      <c r="G136" s="7"/>
      <c r="H136" s="8"/>
    </row>
    <row r="137" spans="2:8" ht="16.5" customHeight="1" x14ac:dyDescent="0.3">
      <c r="B137" s="10">
        <f t="array" ref="B137:H137">Días+29+DATE(Calendario10Año,Calendario10MesOpción,1)-WEEKDAY(DATE(Calendario10Año,Calendario10MesOpción,1),DíaDeLaSemanaOpción)</f>
        <v>45102</v>
      </c>
      <c r="C137" s="10">
        <v>45103</v>
      </c>
      <c r="D137" s="10">
        <v>45104</v>
      </c>
      <c r="E137" s="10">
        <v>45105</v>
      </c>
      <c r="F137" s="10">
        <v>45106</v>
      </c>
      <c r="G137" s="10">
        <v>45107</v>
      </c>
      <c r="H137" s="11">
        <v>45108</v>
      </c>
    </row>
    <row r="138" spans="2:8" ht="57" customHeight="1" x14ac:dyDescent="0.3">
      <c r="B138" s="7"/>
      <c r="C138" s="7"/>
      <c r="D138" s="7"/>
      <c r="E138" s="7"/>
      <c r="F138" s="7"/>
      <c r="G138" s="7"/>
      <c r="H138" s="9"/>
    </row>
    <row r="139" spans="2:8" ht="16.5" customHeight="1" x14ac:dyDescent="0.3">
      <c r="B139" s="10">
        <f t="array" ref="B139:C139">Días+36+DATE(Calendario10Año,Calendario10MesOpción,1)-WEEKDAY(DATE(Calendario10Año,Calendario10MesOpción,1),DíaDeLaSemanaOpción)</f>
        <v>45109</v>
      </c>
      <c r="C139" s="10">
        <v>45110</v>
      </c>
      <c r="D139" s="53" t="s">
        <v>0</v>
      </c>
      <c r="E139" s="54"/>
      <c r="F139" s="54"/>
      <c r="G139" s="54"/>
      <c r="H139" s="54"/>
    </row>
    <row r="140" spans="2:8" ht="63.75" customHeight="1" x14ac:dyDescent="0.3">
      <c r="B140" s="7"/>
      <c r="C140" s="7"/>
      <c r="D140" s="52"/>
      <c r="E140" s="52"/>
      <c r="F140" s="52"/>
      <c r="G140" s="52"/>
      <c r="H140" s="52"/>
    </row>
    <row r="141" spans="2:8" ht="54" customHeight="1" x14ac:dyDescent="0.9">
      <c r="B141" s="1">
        <f>YEAR(DATE(Calendario10Año,Calendario10MesOpción+1,1))</f>
        <v>2023</v>
      </c>
      <c r="C141" s="55" t="str">
        <f>TEXT(DATE(Calendario10Año,Calendario10MesOpción+1,1),"mmmm")</f>
        <v>Julio</v>
      </c>
      <c r="D141" s="55"/>
      <c r="E141" s="55"/>
      <c r="F141" s="6"/>
      <c r="G141" s="6"/>
      <c r="H141" s="2"/>
    </row>
    <row r="142" spans="2:8" ht="15.9" customHeight="1" x14ac:dyDescent="0.3">
      <c r="B142" s="4" t="str">
        <f>UPPER(TEXT(B143,"dddd"))</f>
        <v>DOMINGO</v>
      </c>
      <c r="C142" s="5" t="str">
        <f t="shared" ref="C142:H142" si="45">UPPER(TEXT(C143,"dddd"))</f>
        <v>LUNES</v>
      </c>
      <c r="D142" s="4" t="str">
        <f t="shared" si="45"/>
        <v>MARTES</v>
      </c>
      <c r="E142" s="5" t="str">
        <f t="shared" si="45"/>
        <v>MIÉRCOLES</v>
      </c>
      <c r="F142" s="4" t="str">
        <f t="shared" si="45"/>
        <v>JUEVES</v>
      </c>
      <c r="G142" s="5" t="str">
        <f t="shared" si="45"/>
        <v>VIERNES</v>
      </c>
      <c r="H142" s="4" t="str">
        <f t="shared" si="45"/>
        <v>SÁBADO</v>
      </c>
    </row>
    <row r="143" spans="2:8" ht="16.5" customHeight="1" x14ac:dyDescent="0.3">
      <c r="B143" s="10">
        <f t="array" ref="B143:H143">Días+1+DATE(Calendario11Año,Calendario11MesOpción,1)-WEEKDAY(DATE(Calendario11Año,Calendario11MesOpción,1),DíaDeLaSemanaOpción)</f>
        <v>45102</v>
      </c>
      <c r="C143" s="10">
        <v>45103</v>
      </c>
      <c r="D143" s="10">
        <v>45104</v>
      </c>
      <c r="E143" s="10">
        <v>45105</v>
      </c>
      <c r="F143" s="10">
        <v>45106</v>
      </c>
      <c r="G143" s="10">
        <v>45107</v>
      </c>
      <c r="H143" s="11">
        <v>45108</v>
      </c>
    </row>
    <row r="144" spans="2:8" ht="56.25" customHeight="1" x14ac:dyDescent="0.3">
      <c r="B144" s="7"/>
      <c r="C144" s="7"/>
      <c r="D144" s="7"/>
      <c r="E144" s="7"/>
      <c r="F144" s="7"/>
      <c r="G144" s="7"/>
      <c r="H144" s="8"/>
    </row>
    <row r="145" spans="2:8" ht="16.5" customHeight="1" x14ac:dyDescent="0.3">
      <c r="B145" s="10">
        <f t="array" ref="B145:H145">Días+8+DATE(Calendario11Año,Calendario11MesOpción,1)-WEEKDAY(DATE(Calendario11Año,Calendario11MesOpción,1),DíaDeLaSemanaOpción)</f>
        <v>45109</v>
      </c>
      <c r="C145" s="10">
        <v>45110</v>
      </c>
      <c r="D145" s="10">
        <v>45111</v>
      </c>
      <c r="E145" s="10">
        <v>45112</v>
      </c>
      <c r="F145" s="10">
        <v>45113</v>
      </c>
      <c r="G145" s="10">
        <v>45114</v>
      </c>
      <c r="H145" s="11">
        <v>45115</v>
      </c>
    </row>
    <row r="146" spans="2:8" ht="56.25" customHeight="1" x14ac:dyDescent="0.3">
      <c r="B146" s="7"/>
      <c r="C146" s="7"/>
      <c r="D146" s="7"/>
      <c r="E146" s="7"/>
      <c r="F146" s="7"/>
      <c r="G146" s="7"/>
      <c r="H146" s="8"/>
    </row>
    <row r="147" spans="2:8" ht="16.5" customHeight="1" x14ac:dyDescent="0.3">
      <c r="B147" s="10">
        <f t="array" ref="B147:H147">Días+15+DATE(Calendario11Año,Calendario11MesOpción,1)-WEEKDAY(DATE(Calendario11Año,Calendario11MesOpción,1),DíaDeLaSemanaOpción)</f>
        <v>45116</v>
      </c>
      <c r="C147" s="10">
        <v>45117</v>
      </c>
      <c r="D147" s="10">
        <v>45118</v>
      </c>
      <c r="E147" s="10">
        <v>45119</v>
      </c>
      <c r="F147" s="10">
        <v>45120</v>
      </c>
      <c r="G147" s="10">
        <v>45121</v>
      </c>
      <c r="H147" s="11">
        <v>45122</v>
      </c>
    </row>
    <row r="148" spans="2:8" ht="56.25" customHeight="1" x14ac:dyDescent="0.3">
      <c r="B148" s="7"/>
      <c r="C148" s="7"/>
      <c r="D148" s="7"/>
      <c r="E148" s="7"/>
      <c r="F148" s="7"/>
      <c r="G148" s="7"/>
      <c r="H148" s="8"/>
    </row>
    <row r="149" spans="2:8" ht="16.5" customHeight="1" x14ac:dyDescent="0.3">
      <c r="B149" s="10">
        <f t="array" ref="B149:H149">Días+22+DATE(Calendario11Año,Calendario11MesOpción,1)-WEEKDAY(DATE(Calendario11Año,Calendario11MesOpción,1),DíaDeLaSemanaOpción)</f>
        <v>45123</v>
      </c>
      <c r="C149" s="10">
        <v>45124</v>
      </c>
      <c r="D149" s="10">
        <v>45125</v>
      </c>
      <c r="E149" s="10">
        <v>45126</v>
      </c>
      <c r="F149" s="10">
        <v>45127</v>
      </c>
      <c r="G149" s="10">
        <v>45128</v>
      </c>
      <c r="H149" s="11">
        <v>45129</v>
      </c>
    </row>
    <row r="150" spans="2:8" ht="56.25" customHeight="1" x14ac:dyDescent="0.3">
      <c r="B150" s="7"/>
      <c r="C150" s="7"/>
      <c r="D150" s="7"/>
      <c r="E150" s="7"/>
      <c r="F150" s="7"/>
      <c r="G150" s="7"/>
      <c r="H150" s="8"/>
    </row>
    <row r="151" spans="2:8" ht="16.5" customHeight="1" x14ac:dyDescent="0.3">
      <c r="B151" s="10">
        <f t="array" ref="B151:H151">Días+29+DATE(Calendario11Año,Calendario11MesOpción,1)-WEEKDAY(DATE(Calendario11Año,Calendario11MesOpción,1),DíaDeLaSemanaOpción)</f>
        <v>45130</v>
      </c>
      <c r="C151" s="10">
        <v>45131</v>
      </c>
      <c r="D151" s="10">
        <v>45132</v>
      </c>
      <c r="E151" s="10">
        <v>45133</v>
      </c>
      <c r="F151" s="10">
        <v>45134</v>
      </c>
      <c r="G151" s="10">
        <v>45135</v>
      </c>
      <c r="H151" s="11">
        <v>45136</v>
      </c>
    </row>
    <row r="152" spans="2:8" ht="57" customHeight="1" x14ac:dyDescent="0.3">
      <c r="B152" s="7"/>
      <c r="C152" s="7"/>
      <c r="D152" s="7"/>
      <c r="E152" s="7"/>
      <c r="F152" s="7"/>
      <c r="G152" s="7"/>
      <c r="H152" s="9"/>
    </row>
    <row r="153" spans="2:8" ht="16.5" customHeight="1" x14ac:dyDescent="0.3">
      <c r="B153" s="10">
        <f t="array" ref="B153:C153">Días+36+DATE(Calendario11Año,Calendario11MesOpción,1)-WEEKDAY(DATE(Calendario11Año,Calendario11MesOpción,1),DíaDeLaSemanaOpción)</f>
        <v>45137</v>
      </c>
      <c r="C153" s="10">
        <v>45138</v>
      </c>
      <c r="D153" s="53" t="s">
        <v>0</v>
      </c>
      <c r="E153" s="54"/>
      <c r="F153" s="54"/>
      <c r="G153" s="54"/>
      <c r="H153" s="54"/>
    </row>
    <row r="154" spans="2:8" ht="63.75" customHeight="1" x14ac:dyDescent="0.3">
      <c r="B154" s="7"/>
      <c r="C154" s="7"/>
      <c r="D154" s="52"/>
      <c r="E154" s="52"/>
      <c r="F154" s="52"/>
      <c r="G154" s="52"/>
      <c r="H154" s="52"/>
    </row>
    <row r="155" spans="2:8" ht="54" customHeight="1" x14ac:dyDescent="0.9">
      <c r="B155" s="1">
        <f>YEAR(DATE(Calendario11Año,Calendario11MesOpción+1,1))</f>
        <v>2023</v>
      </c>
      <c r="C155" s="55" t="str">
        <f>TEXT(DATE(Calendario11Año,Calendario11MesOpción+1,1),"mmmm")</f>
        <v>Agosto</v>
      </c>
      <c r="D155" s="55"/>
      <c r="E155" s="55"/>
      <c r="F155" s="6"/>
      <c r="G155" s="6"/>
      <c r="H155" s="2"/>
    </row>
    <row r="156" spans="2:8" ht="15.9" customHeight="1" x14ac:dyDescent="0.3">
      <c r="B156" s="4" t="str">
        <f>UPPER(TEXT(B157,"dddd"))</f>
        <v>DOMINGO</v>
      </c>
      <c r="C156" s="5" t="str">
        <f t="shared" ref="C156:H156" si="46">UPPER(TEXT(C157,"dddd"))</f>
        <v>LUNES</v>
      </c>
      <c r="D156" s="4" t="str">
        <f t="shared" si="46"/>
        <v>MARTES</v>
      </c>
      <c r="E156" s="5" t="str">
        <f t="shared" si="46"/>
        <v>MIÉRCOLES</v>
      </c>
      <c r="F156" s="4" t="str">
        <f t="shared" si="46"/>
        <v>JUEVES</v>
      </c>
      <c r="G156" s="5" t="str">
        <f t="shared" si="46"/>
        <v>VIERNES</v>
      </c>
      <c r="H156" s="4" t="str">
        <f t="shared" si="46"/>
        <v>SÁBADO</v>
      </c>
    </row>
    <row r="157" spans="2:8" ht="16.5" customHeight="1" x14ac:dyDescent="0.3">
      <c r="B157" s="10">
        <f t="array" ref="B157:H157">Días+1+DATE(Calendario12Año,Calendario12MesOpción,1)-WEEKDAY(DATE(Calendario12Año,Calendario12MesOpción,1),DíaDeLaSemanaOpción)</f>
        <v>45137</v>
      </c>
      <c r="C157" s="10">
        <v>45138</v>
      </c>
      <c r="D157" s="10">
        <v>45139</v>
      </c>
      <c r="E157" s="10">
        <v>45140</v>
      </c>
      <c r="F157" s="10">
        <v>45141</v>
      </c>
      <c r="G157" s="10">
        <v>45142</v>
      </c>
      <c r="H157" s="11">
        <v>45143</v>
      </c>
    </row>
    <row r="158" spans="2:8" ht="56.25" customHeight="1" x14ac:dyDescent="0.3">
      <c r="B158" s="7"/>
      <c r="C158" s="7"/>
      <c r="D158" s="7"/>
      <c r="E158" s="7"/>
      <c r="F158" s="7"/>
      <c r="G158" s="7"/>
      <c r="H158" s="8"/>
    </row>
    <row r="159" spans="2:8" ht="16.5" customHeight="1" x14ac:dyDescent="0.3">
      <c r="B159" s="10">
        <f t="array" ref="B159:H159">Días+8+DATE(Calendario12Año,Calendario12MesOpción,1)-WEEKDAY(DATE(Calendario12Año,Calendario12MesOpción,1),DíaDeLaSemanaOpción)</f>
        <v>45144</v>
      </c>
      <c r="C159" s="10">
        <v>45145</v>
      </c>
      <c r="D159" s="10">
        <v>45146</v>
      </c>
      <c r="E159" s="10">
        <v>45147</v>
      </c>
      <c r="F159" s="10">
        <v>45148</v>
      </c>
      <c r="G159" s="10">
        <v>45149</v>
      </c>
      <c r="H159" s="11">
        <v>45150</v>
      </c>
    </row>
    <row r="160" spans="2:8" ht="56.25" customHeight="1" x14ac:dyDescent="0.3">
      <c r="B160" s="7"/>
      <c r="C160" s="7"/>
      <c r="D160" s="7"/>
      <c r="E160" s="7"/>
      <c r="F160" s="7"/>
      <c r="G160" s="7"/>
      <c r="H160" s="8"/>
    </row>
    <row r="161" spans="2:8" ht="16.5" customHeight="1" x14ac:dyDescent="0.3">
      <c r="B161" s="10">
        <f t="array" ref="B161:H161">Días+15+DATE(Calendario12Año,Calendario12MesOpción,1)-WEEKDAY(DATE(Calendario12Año,Calendario12MesOpción,1),DíaDeLaSemanaOpción)</f>
        <v>45151</v>
      </c>
      <c r="C161" s="10">
        <v>45152</v>
      </c>
      <c r="D161" s="10">
        <v>45153</v>
      </c>
      <c r="E161" s="10">
        <v>45154</v>
      </c>
      <c r="F161" s="10">
        <v>45155</v>
      </c>
      <c r="G161" s="10">
        <v>45156</v>
      </c>
      <c r="H161" s="11">
        <v>45157</v>
      </c>
    </row>
    <row r="162" spans="2:8" ht="56.25" customHeight="1" x14ac:dyDescent="0.3">
      <c r="B162" s="7"/>
      <c r="C162" s="7"/>
      <c r="D162" s="7"/>
      <c r="E162" s="7"/>
      <c r="F162" s="7"/>
      <c r="G162" s="7"/>
      <c r="H162" s="8"/>
    </row>
    <row r="163" spans="2:8" ht="16.5" customHeight="1" x14ac:dyDescent="0.3">
      <c r="B163" s="10">
        <f t="array" ref="B163:H163">Días+22+DATE(Calendario12Año,Calendario12MesOpción,1)-WEEKDAY(DATE(Calendario12Año,Calendario12MesOpción,1),DíaDeLaSemanaOpción)</f>
        <v>45158</v>
      </c>
      <c r="C163" s="10">
        <v>45159</v>
      </c>
      <c r="D163" s="10">
        <v>45160</v>
      </c>
      <c r="E163" s="10">
        <v>45161</v>
      </c>
      <c r="F163" s="10">
        <v>45162</v>
      </c>
      <c r="G163" s="10">
        <v>45163</v>
      </c>
      <c r="H163" s="11">
        <v>45164</v>
      </c>
    </row>
    <row r="164" spans="2:8" ht="56.25" customHeight="1" x14ac:dyDescent="0.3">
      <c r="B164" s="7"/>
      <c r="C164" s="7"/>
      <c r="D164" s="7"/>
      <c r="E164" s="7"/>
      <c r="F164" s="7"/>
      <c r="G164" s="7"/>
      <c r="H164" s="8"/>
    </row>
    <row r="165" spans="2:8" ht="16.5" customHeight="1" x14ac:dyDescent="0.3">
      <c r="B165" s="10">
        <f t="array" ref="B165:H165">Días+29+DATE(Calendario12Año,Calendario12MesOpción,1)-WEEKDAY(DATE(Calendario12Año,Calendario12MesOpción,1),DíaDeLaSemanaOpción)</f>
        <v>45165</v>
      </c>
      <c r="C165" s="10">
        <v>45166</v>
      </c>
      <c r="D165" s="10">
        <v>45167</v>
      </c>
      <c r="E165" s="10">
        <v>45168</v>
      </c>
      <c r="F165" s="10">
        <v>45169</v>
      </c>
      <c r="G165" s="10">
        <v>45170</v>
      </c>
      <c r="H165" s="11">
        <v>45171</v>
      </c>
    </row>
    <row r="166" spans="2:8" ht="57" customHeight="1" x14ac:dyDescent="0.3">
      <c r="B166" s="7"/>
      <c r="C166" s="7"/>
      <c r="D166" s="7"/>
      <c r="E166" s="7"/>
      <c r="F166" s="7"/>
      <c r="G166" s="7"/>
      <c r="H166" s="9"/>
    </row>
    <row r="167" spans="2:8" ht="16.5" customHeight="1" x14ac:dyDescent="0.3">
      <c r="B167" s="10">
        <f t="array" ref="B167:C167">Días+36+DATE(Calendario12Año,Calendario12MesOpción,1)-WEEKDAY(DATE(Calendario12Año,Calendario12MesOpción,1),DíaDeLaSemanaOpción)</f>
        <v>45172</v>
      </c>
      <c r="C167" s="10">
        <v>45173</v>
      </c>
      <c r="D167" s="53" t="s">
        <v>0</v>
      </c>
      <c r="E167" s="54"/>
      <c r="F167" s="54"/>
      <c r="G167" s="54"/>
      <c r="H167" s="54"/>
    </row>
    <row r="168" spans="2:8" ht="63.75" customHeight="1" x14ac:dyDescent="0.3">
      <c r="B168" s="7"/>
      <c r="C168" s="7"/>
      <c r="D168" s="52"/>
      <c r="E168" s="52"/>
      <c r="F168" s="52"/>
      <c r="G168" s="52"/>
      <c r="H168" s="52"/>
    </row>
  </sheetData>
  <mergeCells count="36">
    <mergeCell ref="C1:E1"/>
    <mergeCell ref="C15:E15"/>
    <mergeCell ref="C29:E29"/>
    <mergeCell ref="C43:E43"/>
    <mergeCell ref="D83:H83"/>
    <mergeCell ref="D153:H153"/>
    <mergeCell ref="D13:H13"/>
    <mergeCell ref="D14:H14"/>
    <mergeCell ref="D42:H42"/>
    <mergeCell ref="D56:H56"/>
    <mergeCell ref="D70:H70"/>
    <mergeCell ref="D55:H55"/>
    <mergeCell ref="D69:H69"/>
    <mergeCell ref="D27:H27"/>
    <mergeCell ref="D28:H28"/>
    <mergeCell ref="D41:H41"/>
    <mergeCell ref="C57:E57"/>
    <mergeCell ref="C71:E71"/>
    <mergeCell ref="C85:E85"/>
    <mergeCell ref="C99:E99"/>
    <mergeCell ref="D168:H168"/>
    <mergeCell ref="D139:H139"/>
    <mergeCell ref="D140:H140"/>
    <mergeCell ref="D97:H97"/>
    <mergeCell ref="D84:H84"/>
    <mergeCell ref="D126:H126"/>
    <mergeCell ref="D111:H111"/>
    <mergeCell ref="D125:H125"/>
    <mergeCell ref="D98:H98"/>
    <mergeCell ref="D112:H112"/>
    <mergeCell ref="D154:H154"/>
    <mergeCell ref="D167:H167"/>
    <mergeCell ref="C113:E113"/>
    <mergeCell ref="C127:E127"/>
    <mergeCell ref="C141:E141"/>
    <mergeCell ref="C155:E155"/>
  </mergeCells>
  <phoneticPr fontId="2" type="noConversion"/>
  <conditionalFormatting sqref="B3:H3 B5:H5 B7:H7 B9:H9 B11:H11 B13:C13">
    <cfRule type="expression" dxfId="11" priority="38">
      <formula>MONTH(B3)&lt;&gt;Calendario1MesOpción</formula>
    </cfRule>
  </conditionalFormatting>
  <conditionalFormatting sqref="B17:H17 B19:H19 B21:H21 B23:H23 B25:H25 B27:C27">
    <cfRule type="expression" dxfId="10" priority="27">
      <formula>MONTH(B17)&lt;&gt;Calendario2MesOpción</formula>
    </cfRule>
  </conditionalFormatting>
  <conditionalFormatting sqref="B31:H31 B33:H33 B35:H35 B37:H37 B39:H39 B41:C41">
    <cfRule type="expression" dxfId="9" priority="25">
      <formula>MONTH(B31)&lt;&gt;Calendario3MesOpción</formula>
    </cfRule>
  </conditionalFormatting>
  <conditionalFormatting sqref="B45:H45 B47:H47 B49:H49 B51:H51 B53:H53 B55:C55">
    <cfRule type="expression" dxfId="8" priority="23">
      <formula>MONTH(B45)&lt;&gt;Calendario4MesOpción</formula>
    </cfRule>
  </conditionalFormatting>
  <conditionalFormatting sqref="B59:H59 B61:H61 B63:H63 B65:H65 B67:H67 B69:C69">
    <cfRule type="expression" dxfId="7" priority="21">
      <formula>MONTH(B59)&lt;&gt;Calendario5MesOpción</formula>
    </cfRule>
  </conditionalFormatting>
  <conditionalFormatting sqref="B73:H73 B75:H75 B77:H77 B79:H79 B81:H81 B83:C83">
    <cfRule type="expression" dxfId="6" priority="19">
      <formula>MONTH(B73)&lt;&gt;Calendario6MesOpción</formula>
    </cfRule>
  </conditionalFormatting>
  <conditionalFormatting sqref="B87:H87 B89:H89 B91:H91 B93:H93 B95:H95 B97:C97">
    <cfRule type="expression" dxfId="5" priority="17">
      <formula>MONTH(B87)&lt;&gt;Calendario7MesOpción</formula>
    </cfRule>
  </conditionalFormatting>
  <conditionalFormatting sqref="B101:H101 B103:H103 B105:H105 B107:H107 B109:H109 B111:C111">
    <cfRule type="expression" dxfId="4" priority="15">
      <formula>MONTH(B101)&lt;&gt;Calendario8MesOpción</formula>
    </cfRule>
  </conditionalFormatting>
  <conditionalFormatting sqref="B115:H115 B117:H117 B119:H119 B121:H121 B123:H123 B125:C125">
    <cfRule type="expression" dxfId="3" priority="13">
      <formula>MONTH(B115)&lt;&gt;Calendario9MesOpción</formula>
    </cfRule>
  </conditionalFormatting>
  <conditionalFormatting sqref="B129:H129 B131:H131 B133:H133 B135:H135 B137:H137 B139:C139">
    <cfRule type="expression" dxfId="2" priority="3">
      <formula>MONTH(B129)&lt;&gt;Calendario10MesOpción</formula>
    </cfRule>
  </conditionalFormatting>
  <conditionalFormatting sqref="B143:H143 B145:H145 B147:H147 B149:H149 B151:H151 B153:C153">
    <cfRule type="expression" dxfId="1" priority="2">
      <formula>MONTH(B143)&lt;&gt;Calendario11MesOpción</formula>
    </cfRule>
  </conditionalFormatting>
  <conditionalFormatting sqref="B157:H157 B159:H159 B161:H161 B163:H163 B165:H165 B167:C167">
    <cfRule type="expression" dxfId="0" priority="1">
      <formula>MONTH(B157)&lt;&gt;Calendario12MesOpción</formula>
    </cfRule>
  </conditionalFormatting>
  <dataValidations xWindow="261" yWindow="449" count="14">
    <dataValidation type="list" errorStyle="warning" allowBlank="1" showInputMessage="1" showErrorMessage="1" error="Seleccione el día de inicio de la semana de la lista. Seleccione CANCELAR, presione ALT+FLECHA ABAJO para ver las opciones, y después use la tecla de FLECHA ABAJO y ENTRAR para realizar una selección" prompt="Seleccione el día de inicio de la semana en esta celda. Presione ALT+FLECHA ABAJO para abrir la lista desplegable, y luego ENTRAR para realizar la selección. El calendario se actualizará automáticamente" sqref="B2" xr:uid="{00000000-0002-0000-0000-000000000000}">
      <formula1>"DOMINGO,LUNES,MARTES,MIÉRCOLES,JUEVES,VIERNES,SÁBADO"</formula1>
    </dataValidation>
    <dataValidation type="list" errorStyle="warning" allowBlank="1" showInputMessage="1" showErrorMessage="1" error="Seleccione el mes de inicio del calendario de la lista. Seleccione CANCELAR, presione ALT+FLECHA ABAJO para ver las opciones, y después use la tecla de FLECHA ABAJO y ENTRAR para realizar la selección" prompt="Seleccione el mes de inicio del calendario en esta celda. Presione ALT+FLECHA ABAJO para abrir la lista desplegable y después ENTRAR para realizar la selección" sqref="C1:E1" xr:uid="{00000000-0002-0000-0000-000001000000}">
      <formula1>"enero,febrero,marzo,abril,mayo,junio,julio,agosto,septiembre,octubre,noviembre,diciembre"</formula1>
    </dataValidation>
    <dataValidation allowBlank="1" showInputMessage="1" prompt="Este libro es un calendario de 12 meses. Escriba el año inicial en la celda B1 y después seleccione el mes inicial en la celda C1. El calendario se actualizará automáticamente para los meses siguientes" sqref="A1" xr:uid="{00000000-0002-0000-0000-000002000000}"/>
    <dataValidation allowBlank="1" showInputMessage="1" showErrorMessage="1" prompt="Escriba el año en esta celda" sqref="B1" xr:uid="{00000000-0002-0000-0000-000003000000}"/>
    <dataValidation allowBlank="1" showInputMessage="1" prompt="Día laborable determinado automáticamente. Para cambiar los días laborables, seleccione un nuevo día de inicio de semana en la celda B2." sqref="C2:H2 B16" xr:uid="{00000000-0002-0000-0000-000004000000}"/>
    <dataValidation allowBlank="1" showInputMessage="1" prompt="Fecha" sqref="B3" xr:uid="{00000000-0002-0000-0000-000005000000}"/>
    <dataValidation allowBlank="1" showInputMessage="1" prompt="Escriba aquí las notas del día" sqref="B4" xr:uid="{00000000-0002-0000-0000-000006000000}"/>
    <dataValidation allowBlank="1" showInputMessage="1" prompt="El año natural se actualiza automáticamente según el año seleccionado en la celda B1" sqref="B15" xr:uid="{00000000-0002-0000-0000-000007000000}"/>
    <dataValidation allowBlank="1" showInputMessage="1" prompt="El mes natural se actualiza automáticamente según el mes seleccionado en la celda C1" sqref="C15:E15" xr:uid="{00000000-0002-0000-0000-000008000000}"/>
    <dataValidation allowBlank="1" showInputMessage="1" prompt="Escriba las notas del mes en la siguiente celda" sqref="D13:H13" xr:uid="{00000000-0002-0000-0000-00000C000000}"/>
    <dataValidation allowBlank="1" showInputMessage="1" prompt="Escriba las notas del mes en esta celda" sqref="D14:H14" xr:uid="{00000000-0002-0000-0000-00000D000000}"/>
    <dataValidation allowBlank="1" showInputMessage="1" showErrorMessage="1" prompt="El año natural se actualiza automáticamente según el año seleccionado en la celda B1" sqref="B29 B43 B57 B71 B85 B99 B113 B127 B141 B155" xr:uid="{00000000-0002-0000-0000-00000E000000}"/>
    <dataValidation allowBlank="1" showInputMessage="1" showErrorMessage="1" prompt="El mes natural se actualiza automáticamente según el mes seleccionado en la celda C1" sqref="C141:E141 C29:E29 C43:E43 C57:E57 C71:E71 C85:E85 C99:E99 C113:E113 C127:E127 C155:E155" xr:uid="{00000000-0002-0000-0000-00000F000000}"/>
    <dataValidation allowBlank="1" showInputMessage="1" showErrorMessage="1" prompt="Día laborable determinado automáticamente. Para cambiar los días laborables, seleccione un nuevo día de inicio de semana en la celda B2." sqref="C16 D16 E16:H16 B30:H30 B44:H44 B58:H58 B72:H72 B86:H86 B100:H100 B114:H114 B128:H128 B142:H142 B156:H156" xr:uid="{00000000-0002-0000-0000-000010000000}"/>
  </dataValidations>
  <printOptions horizontalCentered="1" verticalCentered="1"/>
  <pageMargins left="0.25" right="0.25" top="0.45" bottom="0.45" header="0.5" footer="0.5"/>
  <pageSetup paperSize="9" fitToHeight="0" orientation="landscape" r:id="rId1"/>
  <headerFooter alignWithMargins="0"/>
  <rowBreaks count="11" manualBreakCount="11">
    <brk id="14" min="1" max="8" man="1"/>
    <brk id="28" min="1" max="8" man="1"/>
    <brk id="42" min="1" max="8" man="1"/>
    <brk id="56" min="1" max="8" man="1"/>
    <brk id="70" min="1" max="8" man="1"/>
    <brk id="84" min="1" max="8" man="1"/>
    <brk id="98" min="1" max="8" man="1"/>
    <brk id="112" min="1" max="8" man="1"/>
    <brk id="126" min="1" max="8" man="1"/>
    <brk id="140" min="1" max="8" man="1"/>
    <brk id="154" min="1" max="8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E18E6-B4AA-4219-A604-2E784A80F2D8}">
  <dimension ref="A1:W56"/>
  <sheetViews>
    <sheetView tabSelected="1" topLeftCell="A6" zoomScale="70" zoomScaleNormal="70" zoomScaleSheetLayoutView="70" workbookViewId="0">
      <selection activeCell="D10" sqref="D10:E14"/>
    </sheetView>
  </sheetViews>
  <sheetFormatPr baseColWidth="10" defaultColWidth="11.6640625" defaultRowHeight="15" customHeight="1" x14ac:dyDescent="0.3"/>
  <cols>
    <col min="1" max="4" width="8" style="26" customWidth="1"/>
    <col min="5" max="5" width="4.44140625" style="26" customWidth="1"/>
    <col min="6" max="6" width="8" style="26" customWidth="1"/>
    <col min="7" max="7" width="3" style="26" customWidth="1"/>
    <col min="8" max="8" width="5.109375" style="26" customWidth="1"/>
    <col min="9" max="9" width="8" style="26" customWidth="1"/>
    <col min="10" max="10" width="4" style="26" customWidth="1"/>
    <col min="11" max="11" width="8" style="26" customWidth="1"/>
    <col min="12" max="12" width="5.44140625" style="26" customWidth="1"/>
    <col min="13" max="13" width="8" style="26" customWidth="1"/>
    <col min="14" max="14" width="2.77734375" style="26" customWidth="1"/>
    <col min="15" max="15" width="8" style="26" customWidth="1"/>
    <col min="16" max="16" width="1.88671875" style="26" customWidth="1"/>
    <col min="17" max="17" width="8" style="26" customWidth="1"/>
    <col min="18" max="18" width="2.21875" style="26" customWidth="1"/>
    <col min="19" max="19" width="8" style="26" customWidth="1"/>
    <col min="20" max="20" width="6" style="26" customWidth="1"/>
    <col min="21" max="21" width="8" style="26" customWidth="1"/>
    <col min="22" max="22" width="8.109375" style="26" customWidth="1"/>
    <col min="23" max="23" width="8" style="26" customWidth="1"/>
    <col min="24" max="16384" width="11.6640625" style="26"/>
  </cols>
  <sheetData>
    <row r="1" spans="1:23" ht="14.4" x14ac:dyDescent="0.3">
      <c r="A1" s="23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5"/>
    </row>
    <row r="2" spans="1:23" ht="15.75" customHeight="1" x14ac:dyDescent="0.3">
      <c r="A2" s="27"/>
      <c r="B2" s="57" t="s">
        <v>4</v>
      </c>
      <c r="C2" s="58"/>
      <c r="D2" s="58"/>
      <c r="E2" s="59" t="s">
        <v>49</v>
      </c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28"/>
      <c r="S2" s="28" t="s">
        <v>5</v>
      </c>
      <c r="T2" s="59">
        <v>73257279</v>
      </c>
      <c r="U2" s="60"/>
      <c r="V2" s="60"/>
      <c r="W2" s="29"/>
    </row>
    <row r="3" spans="1:23" ht="14.4" x14ac:dyDescent="0.3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9"/>
    </row>
    <row r="4" spans="1:23" ht="19.5" customHeight="1" x14ac:dyDescent="0.3">
      <c r="A4" s="27"/>
      <c r="B4" s="30" t="s">
        <v>6</v>
      </c>
      <c r="C4" s="28"/>
      <c r="D4" s="31" t="s">
        <v>7</v>
      </c>
      <c r="E4" s="61">
        <v>45108</v>
      </c>
      <c r="F4" s="60"/>
      <c r="G4" s="60"/>
      <c r="H4" s="60"/>
      <c r="I4" s="28" t="s">
        <v>8</v>
      </c>
      <c r="J4" s="61">
        <v>45180</v>
      </c>
      <c r="K4" s="60"/>
      <c r="L4" s="60"/>
      <c r="M4" s="60"/>
      <c r="N4" s="60"/>
      <c r="O4" s="28" t="s">
        <v>9</v>
      </c>
      <c r="P4" s="28"/>
      <c r="Q4" s="28"/>
      <c r="R4" s="28"/>
      <c r="S4" s="94">
        <f>+J4-E4+1</f>
        <v>73</v>
      </c>
      <c r="T4" s="60"/>
      <c r="U4" s="60"/>
      <c r="V4" s="60"/>
      <c r="W4" s="29"/>
    </row>
    <row r="5" spans="1:23" ht="14.4" x14ac:dyDescent="0.3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9"/>
    </row>
    <row r="6" spans="1:23" ht="19.5" customHeight="1" x14ac:dyDescent="0.3">
      <c r="A6" s="27"/>
      <c r="B6" s="32" t="s">
        <v>10</v>
      </c>
      <c r="C6" s="28"/>
      <c r="D6" s="28"/>
      <c r="E6" s="28"/>
      <c r="F6" s="62">
        <v>45108</v>
      </c>
      <c r="G6" s="60"/>
      <c r="H6" s="60"/>
      <c r="I6" s="60"/>
      <c r="J6" s="60"/>
      <c r="K6" s="60"/>
      <c r="L6" s="28" t="s">
        <v>11</v>
      </c>
      <c r="M6" s="28"/>
      <c r="N6" s="33"/>
      <c r="O6" s="28" t="s">
        <v>12</v>
      </c>
      <c r="P6" s="28"/>
      <c r="Q6" s="28"/>
      <c r="R6" s="33"/>
      <c r="S6" s="28" t="s">
        <v>13</v>
      </c>
      <c r="T6" s="28"/>
      <c r="U6" s="28"/>
      <c r="V6" s="33" t="s">
        <v>14</v>
      </c>
      <c r="W6" s="29"/>
    </row>
    <row r="7" spans="1:23" ht="14.4" x14ac:dyDescent="0.3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9"/>
    </row>
    <row r="8" spans="1:23" ht="15.75" customHeight="1" x14ac:dyDescent="0.3">
      <c r="A8" s="34"/>
      <c r="B8" s="63" t="s">
        <v>15</v>
      </c>
      <c r="C8" s="64"/>
      <c r="D8" s="63" t="s">
        <v>16</v>
      </c>
      <c r="E8" s="64"/>
      <c r="F8" s="67" t="s">
        <v>17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9"/>
      <c r="W8" s="35"/>
    </row>
    <row r="9" spans="1:23" ht="30" customHeight="1" x14ac:dyDescent="0.3">
      <c r="A9" s="34"/>
      <c r="B9" s="65"/>
      <c r="C9" s="66"/>
      <c r="D9" s="65"/>
      <c r="E9" s="66"/>
      <c r="F9" s="67" t="s">
        <v>18</v>
      </c>
      <c r="G9" s="68"/>
      <c r="H9" s="69"/>
      <c r="I9" s="67" t="s">
        <v>19</v>
      </c>
      <c r="J9" s="69"/>
      <c r="K9" s="70" t="s">
        <v>20</v>
      </c>
      <c r="L9" s="69"/>
      <c r="M9" s="70" t="s">
        <v>21</v>
      </c>
      <c r="N9" s="69"/>
      <c r="O9" s="70" t="s">
        <v>22</v>
      </c>
      <c r="P9" s="69"/>
      <c r="Q9" s="70" t="s">
        <v>23</v>
      </c>
      <c r="R9" s="69"/>
      <c r="S9" s="70" t="s">
        <v>24</v>
      </c>
      <c r="T9" s="69"/>
      <c r="U9" s="71" t="s">
        <v>25</v>
      </c>
      <c r="V9" s="69"/>
      <c r="W9" s="35"/>
    </row>
    <row r="10" spans="1:23" ht="19.5" customHeight="1" x14ac:dyDescent="0.3">
      <c r="A10" s="34"/>
      <c r="B10" s="73">
        <v>1</v>
      </c>
      <c r="C10" s="69"/>
      <c r="D10" s="74">
        <v>44927</v>
      </c>
      <c r="E10" s="75"/>
      <c r="F10" s="72">
        <v>1493.33</v>
      </c>
      <c r="G10" s="68"/>
      <c r="H10" s="69"/>
      <c r="I10" s="72">
        <v>0</v>
      </c>
      <c r="J10" s="69"/>
      <c r="K10" s="72"/>
      <c r="L10" s="69"/>
      <c r="M10" s="72"/>
      <c r="N10" s="69"/>
      <c r="O10" s="72"/>
      <c r="P10" s="69"/>
      <c r="Q10" s="72"/>
      <c r="R10" s="69"/>
      <c r="S10" s="72"/>
      <c r="T10" s="69"/>
      <c r="U10" s="72">
        <f t="shared" ref="U10:U21" si="0">SUM(F10:T10)</f>
        <v>1493.33</v>
      </c>
      <c r="V10" s="69"/>
      <c r="W10" s="35"/>
    </row>
    <row r="11" spans="1:23" ht="19.5" customHeight="1" x14ac:dyDescent="0.3">
      <c r="A11" s="34"/>
      <c r="B11" s="73">
        <v>2</v>
      </c>
      <c r="C11" s="69"/>
      <c r="D11" s="74">
        <v>44958</v>
      </c>
      <c r="E11" s="75"/>
      <c r="F11" s="72">
        <v>1600</v>
      </c>
      <c r="G11" s="68"/>
      <c r="H11" s="69"/>
      <c r="I11" s="72">
        <v>0</v>
      </c>
      <c r="J11" s="69"/>
      <c r="K11" s="72"/>
      <c r="L11" s="69"/>
      <c r="M11" s="72">
        <v>439.67</v>
      </c>
      <c r="N11" s="69"/>
      <c r="O11" s="72"/>
      <c r="P11" s="69"/>
      <c r="Q11" s="72"/>
      <c r="R11" s="69"/>
      <c r="S11" s="72"/>
      <c r="T11" s="69"/>
      <c r="U11" s="72">
        <f t="shared" si="0"/>
        <v>2039.67</v>
      </c>
      <c r="V11" s="69"/>
      <c r="W11" s="35"/>
    </row>
    <row r="12" spans="1:23" ht="19.5" customHeight="1" x14ac:dyDescent="0.3">
      <c r="A12" s="34"/>
      <c r="B12" s="73">
        <v>3</v>
      </c>
      <c r="C12" s="69"/>
      <c r="D12" s="74">
        <v>44986</v>
      </c>
      <c r="E12" s="75"/>
      <c r="F12" s="72">
        <v>1600</v>
      </c>
      <c r="G12" s="68"/>
      <c r="H12" s="69"/>
      <c r="I12" s="72">
        <v>0</v>
      </c>
      <c r="J12" s="69"/>
      <c r="K12" s="72"/>
      <c r="L12" s="69"/>
      <c r="M12" s="72">
        <v>729.66</v>
      </c>
      <c r="N12" s="69"/>
      <c r="O12" s="72"/>
      <c r="P12" s="69"/>
      <c r="Q12" s="72"/>
      <c r="R12" s="69"/>
      <c r="S12" s="72"/>
      <c r="T12" s="69"/>
      <c r="U12" s="72">
        <f t="shared" si="0"/>
        <v>2329.66</v>
      </c>
      <c r="V12" s="69"/>
      <c r="W12" s="35"/>
    </row>
    <row r="13" spans="1:23" ht="19.5" customHeight="1" x14ac:dyDescent="0.3">
      <c r="A13" s="34"/>
      <c r="B13" s="73">
        <v>4</v>
      </c>
      <c r="C13" s="69"/>
      <c r="D13" s="74">
        <v>45017</v>
      </c>
      <c r="E13" s="75"/>
      <c r="F13" s="72">
        <v>1600</v>
      </c>
      <c r="G13" s="68"/>
      <c r="H13" s="69"/>
      <c r="I13" s="72">
        <v>0</v>
      </c>
      <c r="J13" s="69"/>
      <c r="K13" s="72"/>
      <c r="L13" s="69"/>
      <c r="M13" s="72"/>
      <c r="N13" s="69"/>
      <c r="O13" s="72"/>
      <c r="P13" s="69"/>
      <c r="Q13" s="72"/>
      <c r="R13" s="69"/>
      <c r="S13" s="72"/>
      <c r="T13" s="69"/>
      <c r="U13" s="72">
        <f t="shared" si="0"/>
        <v>1600</v>
      </c>
      <c r="V13" s="69"/>
      <c r="W13" s="35"/>
    </row>
    <row r="14" spans="1:23" ht="19.5" customHeight="1" x14ac:dyDescent="0.3">
      <c r="A14" s="34"/>
      <c r="B14" s="73">
        <v>5</v>
      </c>
      <c r="C14" s="69"/>
      <c r="D14" s="74">
        <v>45047</v>
      </c>
      <c r="E14" s="75"/>
      <c r="F14" s="72">
        <v>1600</v>
      </c>
      <c r="G14" s="68"/>
      <c r="H14" s="69"/>
      <c r="I14" s="72">
        <v>0</v>
      </c>
      <c r="J14" s="69"/>
      <c r="K14" s="72"/>
      <c r="L14" s="69"/>
      <c r="M14" s="72">
        <v>319</v>
      </c>
      <c r="N14" s="69"/>
      <c r="O14" s="72"/>
      <c r="P14" s="69"/>
      <c r="Q14" s="72"/>
      <c r="R14" s="69"/>
      <c r="S14" s="72"/>
      <c r="T14" s="69"/>
      <c r="U14" s="72">
        <f t="shared" si="0"/>
        <v>1919</v>
      </c>
      <c r="V14" s="69"/>
      <c r="W14" s="35"/>
    </row>
    <row r="15" spans="1:23" ht="19.5" customHeight="1" x14ac:dyDescent="0.3">
      <c r="A15" s="34"/>
      <c r="B15" s="73">
        <v>6</v>
      </c>
      <c r="C15" s="69"/>
      <c r="D15" s="74"/>
      <c r="E15" s="75"/>
      <c r="F15" s="72"/>
      <c r="G15" s="68"/>
      <c r="H15" s="69"/>
      <c r="I15" s="72">
        <v>0</v>
      </c>
      <c r="J15" s="69"/>
      <c r="K15" s="72"/>
      <c r="L15" s="69"/>
      <c r="M15" s="72"/>
      <c r="N15" s="69"/>
      <c r="O15" s="72"/>
      <c r="P15" s="69"/>
      <c r="Q15" s="72"/>
      <c r="R15" s="69"/>
      <c r="S15" s="72"/>
      <c r="T15" s="69"/>
      <c r="U15" s="72">
        <f t="shared" si="0"/>
        <v>0</v>
      </c>
      <c r="V15" s="69"/>
      <c r="W15" s="35"/>
    </row>
    <row r="16" spans="1:23" ht="19.5" customHeight="1" x14ac:dyDescent="0.3">
      <c r="A16" s="34"/>
      <c r="B16" s="73">
        <v>7</v>
      </c>
      <c r="C16" s="69"/>
      <c r="D16" s="74"/>
      <c r="E16" s="75"/>
      <c r="F16" s="72"/>
      <c r="G16" s="68"/>
      <c r="H16" s="69"/>
      <c r="I16" s="72">
        <v>0</v>
      </c>
      <c r="J16" s="69"/>
      <c r="K16" s="72"/>
      <c r="L16" s="69"/>
      <c r="M16" s="72"/>
      <c r="N16" s="69"/>
      <c r="O16" s="72"/>
      <c r="P16" s="69"/>
      <c r="Q16" s="72"/>
      <c r="R16" s="69"/>
      <c r="S16" s="72"/>
      <c r="T16" s="69"/>
      <c r="U16" s="72">
        <f t="shared" si="0"/>
        <v>0</v>
      </c>
      <c r="V16" s="69"/>
      <c r="W16" s="35"/>
    </row>
    <row r="17" spans="1:23" ht="19.5" customHeight="1" x14ac:dyDescent="0.3">
      <c r="A17" s="34"/>
      <c r="B17" s="73">
        <v>8</v>
      </c>
      <c r="C17" s="69"/>
      <c r="D17" s="74"/>
      <c r="E17" s="75"/>
      <c r="F17" s="72"/>
      <c r="G17" s="68"/>
      <c r="H17" s="69"/>
      <c r="I17" s="72">
        <v>0</v>
      </c>
      <c r="J17" s="69"/>
      <c r="K17" s="72"/>
      <c r="L17" s="69"/>
      <c r="M17" s="72"/>
      <c r="N17" s="69"/>
      <c r="O17" s="72"/>
      <c r="P17" s="69"/>
      <c r="Q17" s="72"/>
      <c r="R17" s="69"/>
      <c r="S17" s="72"/>
      <c r="T17" s="69"/>
      <c r="U17" s="72">
        <f t="shared" si="0"/>
        <v>0</v>
      </c>
      <c r="V17" s="69"/>
      <c r="W17" s="35"/>
    </row>
    <row r="18" spans="1:23" ht="19.5" customHeight="1" x14ac:dyDescent="0.3">
      <c r="A18" s="34"/>
      <c r="B18" s="73">
        <v>9</v>
      </c>
      <c r="C18" s="69"/>
      <c r="D18" s="74"/>
      <c r="E18" s="75"/>
      <c r="F18" s="72"/>
      <c r="G18" s="68"/>
      <c r="H18" s="69"/>
      <c r="I18" s="72">
        <v>0</v>
      </c>
      <c r="J18" s="69"/>
      <c r="K18" s="72"/>
      <c r="L18" s="69"/>
      <c r="M18" s="72"/>
      <c r="N18" s="69"/>
      <c r="O18" s="72"/>
      <c r="P18" s="69"/>
      <c r="Q18" s="72"/>
      <c r="R18" s="69"/>
      <c r="S18" s="72"/>
      <c r="T18" s="69"/>
      <c r="U18" s="72">
        <f t="shared" si="0"/>
        <v>0</v>
      </c>
      <c r="V18" s="69"/>
      <c r="W18" s="35"/>
    </row>
    <row r="19" spans="1:23" ht="19.5" customHeight="1" x14ac:dyDescent="0.3">
      <c r="A19" s="34"/>
      <c r="B19" s="73">
        <v>10</v>
      </c>
      <c r="C19" s="69"/>
      <c r="D19" s="74"/>
      <c r="E19" s="75"/>
      <c r="F19" s="72"/>
      <c r="G19" s="68"/>
      <c r="H19" s="69"/>
      <c r="I19" s="72">
        <v>0</v>
      </c>
      <c r="J19" s="69"/>
      <c r="K19" s="72"/>
      <c r="L19" s="69"/>
      <c r="M19" s="72"/>
      <c r="N19" s="69"/>
      <c r="O19" s="72"/>
      <c r="P19" s="69"/>
      <c r="Q19" s="72"/>
      <c r="R19" s="69"/>
      <c r="S19" s="72"/>
      <c r="T19" s="69"/>
      <c r="U19" s="72">
        <f t="shared" si="0"/>
        <v>0</v>
      </c>
      <c r="V19" s="69"/>
      <c r="W19" s="35"/>
    </row>
    <row r="20" spans="1:23" ht="19.5" customHeight="1" x14ac:dyDescent="0.3">
      <c r="A20" s="34"/>
      <c r="B20" s="73">
        <v>11</v>
      </c>
      <c r="C20" s="69"/>
      <c r="D20" s="74"/>
      <c r="E20" s="75"/>
      <c r="F20" s="72"/>
      <c r="G20" s="68"/>
      <c r="H20" s="69"/>
      <c r="I20" s="72">
        <v>0</v>
      </c>
      <c r="J20" s="69"/>
      <c r="K20" s="72"/>
      <c r="L20" s="69"/>
      <c r="M20" s="72"/>
      <c r="N20" s="69"/>
      <c r="O20" s="72"/>
      <c r="P20" s="69"/>
      <c r="Q20" s="72"/>
      <c r="R20" s="69"/>
      <c r="S20" s="72"/>
      <c r="T20" s="69"/>
      <c r="U20" s="72">
        <f t="shared" si="0"/>
        <v>0</v>
      </c>
      <c r="V20" s="69"/>
      <c r="W20" s="35"/>
    </row>
    <row r="21" spans="1:23" ht="19.5" customHeight="1" x14ac:dyDescent="0.3">
      <c r="A21" s="34"/>
      <c r="B21" s="73">
        <v>12</v>
      </c>
      <c r="C21" s="69"/>
      <c r="D21" s="74"/>
      <c r="E21" s="69"/>
      <c r="F21" s="72"/>
      <c r="G21" s="68"/>
      <c r="H21" s="69"/>
      <c r="I21" s="72">
        <v>0</v>
      </c>
      <c r="J21" s="69"/>
      <c r="K21" s="72"/>
      <c r="L21" s="69"/>
      <c r="M21" s="72"/>
      <c r="N21" s="69"/>
      <c r="O21" s="72"/>
      <c r="P21" s="69"/>
      <c r="Q21" s="72"/>
      <c r="R21" s="69"/>
      <c r="S21" s="72"/>
      <c r="T21" s="69"/>
      <c r="U21" s="72">
        <f t="shared" si="0"/>
        <v>0</v>
      </c>
      <c r="V21" s="69"/>
      <c r="W21" s="35"/>
    </row>
    <row r="22" spans="1:23" ht="15.75" customHeight="1" x14ac:dyDescent="0.3">
      <c r="A22" s="34"/>
      <c r="B22" s="67"/>
      <c r="C22" s="69"/>
      <c r="D22" s="67" t="s">
        <v>26</v>
      </c>
      <c r="E22" s="69"/>
      <c r="F22" s="84">
        <f>SUM(F10:H21)</f>
        <v>7893.33</v>
      </c>
      <c r="G22" s="68"/>
      <c r="H22" s="69"/>
      <c r="I22" s="76">
        <f>SUM(I10:J21)</f>
        <v>0</v>
      </c>
      <c r="J22" s="69"/>
      <c r="K22" s="76">
        <f>SUM(K10:L21)</f>
        <v>0</v>
      </c>
      <c r="L22" s="69"/>
      <c r="M22" s="76"/>
      <c r="N22" s="69"/>
      <c r="O22" s="76"/>
      <c r="P22" s="69"/>
      <c r="Q22" s="76"/>
      <c r="R22" s="69"/>
      <c r="S22" s="76"/>
      <c r="T22" s="69"/>
      <c r="U22" s="76">
        <f>SUM(U10:V21)</f>
        <v>9381.66</v>
      </c>
      <c r="V22" s="69"/>
      <c r="W22" s="35"/>
    </row>
    <row r="23" spans="1:23" ht="14.4" x14ac:dyDescent="0.3">
      <c r="A23" s="34"/>
      <c r="B23" s="77"/>
      <c r="C23" s="58"/>
      <c r="W23" s="35"/>
    </row>
    <row r="24" spans="1:23" ht="15.75" customHeight="1" x14ac:dyDescent="0.3">
      <c r="A24" s="36"/>
      <c r="B24" s="78"/>
      <c r="C24" s="58"/>
      <c r="D24" s="30" t="s">
        <v>27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8"/>
    </row>
    <row r="25" spans="1:23" ht="14.4" x14ac:dyDescent="0.3">
      <c r="A25" s="34"/>
      <c r="B25" s="77"/>
      <c r="C25" s="58"/>
      <c r="W25" s="35"/>
    </row>
    <row r="26" spans="1:23" ht="15.6" x14ac:dyDescent="0.3">
      <c r="A26" s="34"/>
      <c r="B26" s="77"/>
      <c r="C26" s="58"/>
      <c r="D26" s="79" t="s">
        <v>28</v>
      </c>
      <c r="E26" s="68"/>
      <c r="F26" s="68"/>
      <c r="G26" s="68"/>
      <c r="H26" s="80"/>
      <c r="I26" s="81">
        <f>U22</f>
        <v>9381.66</v>
      </c>
      <c r="J26" s="69"/>
      <c r="K26" s="82" t="s">
        <v>29</v>
      </c>
      <c r="L26" s="83" t="s">
        <v>30</v>
      </c>
      <c r="M26" s="68"/>
      <c r="N26" s="69"/>
      <c r="O26" s="88" t="s">
        <v>14</v>
      </c>
      <c r="P26" s="89" t="s">
        <v>31</v>
      </c>
      <c r="Q26" s="69"/>
      <c r="R26" s="82" t="s">
        <v>29</v>
      </c>
      <c r="S26" s="90" t="s">
        <v>32</v>
      </c>
      <c r="T26" s="69"/>
      <c r="W26" s="35"/>
    </row>
    <row r="27" spans="1:23" ht="19.5" customHeight="1" x14ac:dyDescent="0.3">
      <c r="A27" s="34"/>
      <c r="B27" s="77"/>
      <c r="C27" s="58"/>
      <c r="D27" s="83" t="s">
        <v>33</v>
      </c>
      <c r="E27" s="68"/>
      <c r="F27" s="68"/>
      <c r="G27" s="68"/>
      <c r="H27" s="80"/>
      <c r="I27" s="91">
        <v>360</v>
      </c>
      <c r="J27" s="69"/>
      <c r="K27" s="58"/>
      <c r="L27" s="92">
        <f>I26/I27</f>
        <v>26.060166666666667</v>
      </c>
      <c r="M27" s="68"/>
      <c r="N27" s="69"/>
      <c r="O27" s="58"/>
      <c r="P27" s="91">
        <f>+S4</f>
        <v>73</v>
      </c>
      <c r="Q27" s="69"/>
      <c r="R27" s="58"/>
      <c r="S27" s="93">
        <f>ROUND(L27*P27,0)</f>
        <v>1902</v>
      </c>
      <c r="T27" s="69"/>
      <c r="W27" s="35"/>
    </row>
    <row r="28" spans="1:23" ht="14.4" x14ac:dyDescent="0.3">
      <c r="A28" s="34"/>
      <c r="B28" s="77"/>
      <c r="C28" s="58"/>
      <c r="W28" s="35"/>
    </row>
    <row r="29" spans="1:23" ht="15.75" customHeight="1" x14ac:dyDescent="0.3">
      <c r="A29" s="27"/>
      <c r="B29" s="30" t="s">
        <v>34</v>
      </c>
      <c r="C29" s="30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9"/>
    </row>
    <row r="30" spans="1:23" ht="14.4" x14ac:dyDescent="0.3">
      <c r="A30" s="27"/>
      <c r="B30" s="28" t="s">
        <v>35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T30" s="28"/>
      <c r="U30" s="28"/>
      <c r="V30" s="28"/>
      <c r="W30" s="29"/>
    </row>
    <row r="31" spans="1:23" ht="14.4" x14ac:dyDescent="0.3">
      <c r="A31" s="27"/>
      <c r="B31" s="28" t="s">
        <v>36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9"/>
    </row>
    <row r="32" spans="1:23" ht="14.4" x14ac:dyDescent="0.3">
      <c r="A32" s="27"/>
      <c r="B32" s="28" t="s">
        <v>37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9"/>
    </row>
    <row r="33" spans="1:23" ht="14.4" x14ac:dyDescent="0.3">
      <c r="A33" s="27"/>
      <c r="B33" s="28" t="s">
        <v>38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9"/>
    </row>
    <row r="34" spans="1:23" ht="14.4" x14ac:dyDescent="0.3">
      <c r="A34" s="27"/>
      <c r="B34" s="28" t="s">
        <v>39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9"/>
    </row>
    <row r="35" spans="1:23" ht="14.4" x14ac:dyDescent="0.3">
      <c r="A35" s="27"/>
      <c r="B35" s="28" t="s">
        <v>40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9"/>
    </row>
    <row r="36" spans="1:23" ht="14.4" x14ac:dyDescent="0.3">
      <c r="A36" s="27"/>
      <c r="B36" s="28" t="s">
        <v>41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9"/>
    </row>
    <row r="37" spans="1:23" ht="14.4" x14ac:dyDescent="0.3">
      <c r="A37" s="27"/>
      <c r="B37" s="28" t="s">
        <v>42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9"/>
    </row>
    <row r="38" spans="1:23" ht="14.4" x14ac:dyDescent="0.3">
      <c r="A38" s="27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9"/>
    </row>
    <row r="39" spans="1:23" ht="14.4" x14ac:dyDescent="0.3">
      <c r="A39" s="27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9"/>
    </row>
    <row r="40" spans="1:23" ht="14.4" x14ac:dyDescent="0.3">
      <c r="A40" s="27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39"/>
      <c r="M40" s="40"/>
      <c r="N40" s="40"/>
      <c r="O40" s="40"/>
      <c r="P40" s="40"/>
      <c r="Q40" s="40"/>
      <c r="R40" s="40"/>
      <c r="S40" s="40"/>
      <c r="T40" s="41"/>
      <c r="U40" s="28"/>
      <c r="V40" s="28"/>
      <c r="W40" s="29"/>
    </row>
    <row r="41" spans="1:23" ht="14.4" x14ac:dyDescent="0.3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42"/>
      <c r="M41" s="28"/>
      <c r="N41" s="28"/>
      <c r="O41" s="28"/>
      <c r="P41" s="28"/>
      <c r="Q41" s="28"/>
      <c r="R41" s="28"/>
      <c r="S41" s="28"/>
      <c r="T41" s="43"/>
      <c r="U41" s="28"/>
      <c r="V41" s="28"/>
      <c r="W41" s="29"/>
    </row>
    <row r="42" spans="1:23" ht="15.75" customHeight="1" x14ac:dyDescent="0.3">
      <c r="A42" s="27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42"/>
      <c r="M42" s="28" t="s">
        <v>43</v>
      </c>
      <c r="N42" s="28"/>
      <c r="O42" s="28" t="s">
        <v>44</v>
      </c>
      <c r="P42" s="28"/>
      <c r="Q42" s="28"/>
      <c r="R42" s="44" t="s">
        <v>45</v>
      </c>
      <c r="S42" s="28" t="s">
        <v>46</v>
      </c>
      <c r="T42" s="43"/>
      <c r="U42" s="28"/>
      <c r="V42" s="28"/>
      <c r="W42" s="29"/>
    </row>
    <row r="43" spans="1:23" ht="14.4" x14ac:dyDescent="0.3">
      <c r="A43" s="27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45"/>
      <c r="M43" s="46"/>
      <c r="N43" s="46"/>
      <c r="O43" s="46"/>
      <c r="P43" s="46"/>
      <c r="Q43" s="46"/>
      <c r="R43" s="46"/>
      <c r="S43" s="46"/>
      <c r="T43" s="47"/>
      <c r="U43" s="28"/>
      <c r="V43" s="28"/>
      <c r="W43" s="29"/>
    </row>
    <row r="44" spans="1:23" ht="14.4" x14ac:dyDescent="0.3">
      <c r="A44" s="27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9"/>
    </row>
    <row r="45" spans="1:23" ht="14.4" x14ac:dyDescent="0.3">
      <c r="A45" s="27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9"/>
    </row>
    <row r="46" spans="1:23" ht="14.4" x14ac:dyDescent="0.3">
      <c r="A46" s="27"/>
      <c r="B46" s="28"/>
      <c r="C46" s="39"/>
      <c r="D46" s="40"/>
      <c r="E46" s="40"/>
      <c r="F46" s="40"/>
      <c r="G46" s="40"/>
      <c r="H46" s="40"/>
      <c r="I46" s="40"/>
      <c r="J46" s="41"/>
      <c r="K46" s="28"/>
      <c r="L46" s="28"/>
      <c r="M46" s="39"/>
      <c r="N46" s="40"/>
      <c r="O46" s="40"/>
      <c r="P46" s="40"/>
      <c r="Q46" s="40"/>
      <c r="R46" s="40"/>
      <c r="S46" s="40"/>
      <c r="T46" s="41"/>
      <c r="U46" s="28"/>
      <c r="V46" s="28"/>
      <c r="W46" s="29"/>
    </row>
    <row r="47" spans="1:23" ht="14.4" x14ac:dyDescent="0.3">
      <c r="A47" s="27"/>
      <c r="B47" s="28"/>
      <c r="C47" s="42"/>
      <c r="D47" s="28"/>
      <c r="E47" s="28"/>
      <c r="F47" s="28"/>
      <c r="G47" s="28"/>
      <c r="H47" s="28"/>
      <c r="I47" s="28"/>
      <c r="J47" s="43"/>
      <c r="K47" s="28"/>
      <c r="L47" s="28"/>
      <c r="M47" s="42"/>
      <c r="N47" s="28"/>
      <c r="O47" s="28"/>
      <c r="P47" s="28"/>
      <c r="Q47" s="28"/>
      <c r="R47" s="28"/>
      <c r="S47" s="28"/>
      <c r="T47" s="43"/>
      <c r="U47" s="28"/>
      <c r="V47" s="28"/>
      <c r="W47" s="29"/>
    </row>
    <row r="48" spans="1:23" ht="14.4" x14ac:dyDescent="0.3">
      <c r="A48" s="27"/>
      <c r="B48" s="28"/>
      <c r="C48" s="42"/>
      <c r="D48" s="28"/>
      <c r="E48" s="28"/>
      <c r="F48" s="28"/>
      <c r="G48" s="28"/>
      <c r="H48" s="28"/>
      <c r="I48" s="28"/>
      <c r="J48" s="43"/>
      <c r="K48" s="28"/>
      <c r="L48" s="28"/>
      <c r="M48" s="42"/>
      <c r="N48" s="28"/>
      <c r="O48" s="28"/>
      <c r="P48" s="28"/>
      <c r="Q48" s="28"/>
      <c r="R48" s="28"/>
      <c r="S48" s="28"/>
      <c r="T48" s="43"/>
      <c r="U48" s="28"/>
      <c r="V48" s="28"/>
      <c r="W48" s="29"/>
    </row>
    <row r="49" spans="1:23" ht="14.4" x14ac:dyDescent="0.3">
      <c r="A49" s="27"/>
      <c r="B49" s="28"/>
      <c r="C49" s="42"/>
      <c r="D49" s="85"/>
      <c r="E49" s="60"/>
      <c r="F49" s="60"/>
      <c r="G49" s="60"/>
      <c r="H49" s="60"/>
      <c r="I49" s="28"/>
      <c r="J49" s="43"/>
      <c r="K49" s="28"/>
      <c r="L49" s="28"/>
      <c r="M49" s="42"/>
      <c r="N49" s="85"/>
      <c r="O49" s="60"/>
      <c r="P49" s="60"/>
      <c r="Q49" s="60"/>
      <c r="R49" s="60"/>
      <c r="S49" s="60"/>
      <c r="T49" s="66"/>
      <c r="U49" s="28"/>
      <c r="V49" s="28"/>
      <c r="W49" s="29"/>
    </row>
    <row r="50" spans="1:23" ht="14.4" x14ac:dyDescent="0.3">
      <c r="A50" s="27"/>
      <c r="B50" s="28"/>
      <c r="C50" s="42"/>
      <c r="D50" s="86" t="s">
        <v>47</v>
      </c>
      <c r="E50" s="58"/>
      <c r="F50" s="58"/>
      <c r="G50" s="58"/>
      <c r="H50" s="58"/>
      <c r="I50" s="28"/>
      <c r="J50" s="43"/>
      <c r="K50" s="28"/>
      <c r="L50" s="28"/>
      <c r="M50" s="42"/>
      <c r="N50" s="86" t="s">
        <v>48</v>
      </c>
      <c r="O50" s="58"/>
      <c r="P50" s="58"/>
      <c r="Q50" s="58"/>
      <c r="R50" s="58"/>
      <c r="S50" s="58"/>
      <c r="T50" s="87"/>
      <c r="U50" s="28"/>
      <c r="V50" s="28"/>
      <c r="W50" s="29"/>
    </row>
    <row r="51" spans="1:23" ht="14.4" x14ac:dyDescent="0.3">
      <c r="A51" s="27"/>
      <c r="B51" s="28"/>
      <c r="C51" s="45"/>
      <c r="D51" s="46"/>
      <c r="E51" s="46"/>
      <c r="F51" s="46"/>
      <c r="G51" s="46"/>
      <c r="H51" s="46"/>
      <c r="I51" s="46"/>
      <c r="J51" s="47"/>
      <c r="K51" s="28"/>
      <c r="L51" s="28"/>
      <c r="M51" s="45"/>
      <c r="N51" s="46"/>
      <c r="O51" s="46"/>
      <c r="P51" s="46"/>
      <c r="Q51" s="46"/>
      <c r="R51" s="46"/>
      <c r="S51" s="46"/>
      <c r="T51" s="47"/>
      <c r="U51" s="28"/>
      <c r="V51" s="28"/>
      <c r="W51" s="29"/>
    </row>
    <row r="52" spans="1:23" ht="15.75" customHeight="1" thickBot="1" x14ac:dyDescent="0.35">
      <c r="A52" s="48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50"/>
    </row>
    <row r="56" spans="1:23" ht="15" customHeight="1" x14ac:dyDescent="0.3">
      <c r="F56" s="51"/>
    </row>
  </sheetData>
  <mergeCells count="171">
    <mergeCell ref="B28:C28"/>
    <mergeCell ref="D49:H49"/>
    <mergeCell ref="N49:T49"/>
    <mergeCell ref="D50:H50"/>
    <mergeCell ref="N50:T50"/>
    <mergeCell ref="O26:O27"/>
    <mergeCell ref="P26:Q26"/>
    <mergeCell ref="R26:R27"/>
    <mergeCell ref="S26:T26"/>
    <mergeCell ref="B27:C27"/>
    <mergeCell ref="D27:H27"/>
    <mergeCell ref="I27:J27"/>
    <mergeCell ref="L27:N27"/>
    <mergeCell ref="P27:Q27"/>
    <mergeCell ref="S27:T27"/>
    <mergeCell ref="U22:V22"/>
    <mergeCell ref="B23:C23"/>
    <mergeCell ref="B24:C24"/>
    <mergeCell ref="B25:C25"/>
    <mergeCell ref="B26:C26"/>
    <mergeCell ref="D26:H26"/>
    <mergeCell ref="I26:J26"/>
    <mergeCell ref="K26:K27"/>
    <mergeCell ref="L26:N26"/>
    <mergeCell ref="B22:C22"/>
    <mergeCell ref="D22:E22"/>
    <mergeCell ref="F22:H22"/>
    <mergeCell ref="I22:J22"/>
    <mergeCell ref="K22:L22"/>
    <mergeCell ref="M22:N22"/>
    <mergeCell ref="O22:P22"/>
    <mergeCell ref="Q22:R22"/>
    <mergeCell ref="S22:T22"/>
    <mergeCell ref="U20:V20"/>
    <mergeCell ref="B21:C21"/>
    <mergeCell ref="D21:E21"/>
    <mergeCell ref="F21:H21"/>
    <mergeCell ref="I21:J21"/>
    <mergeCell ref="K21:L21"/>
    <mergeCell ref="M21:N21"/>
    <mergeCell ref="O21:P21"/>
    <mergeCell ref="Q21:R21"/>
    <mergeCell ref="S21:T21"/>
    <mergeCell ref="U21:V21"/>
    <mergeCell ref="B20:C20"/>
    <mergeCell ref="D20:E20"/>
    <mergeCell ref="F20:H20"/>
    <mergeCell ref="I20:J20"/>
    <mergeCell ref="K20:L20"/>
    <mergeCell ref="M20:N20"/>
    <mergeCell ref="O20:P20"/>
    <mergeCell ref="Q20:R20"/>
    <mergeCell ref="S20:T20"/>
    <mergeCell ref="U18:V18"/>
    <mergeCell ref="B19:C19"/>
    <mergeCell ref="D19:E19"/>
    <mergeCell ref="F19:H19"/>
    <mergeCell ref="I19:J19"/>
    <mergeCell ref="K19:L19"/>
    <mergeCell ref="M19:N19"/>
    <mergeCell ref="O19:P19"/>
    <mergeCell ref="Q19:R19"/>
    <mergeCell ref="S19:T19"/>
    <mergeCell ref="U19:V19"/>
    <mergeCell ref="B18:C18"/>
    <mergeCell ref="D18:E18"/>
    <mergeCell ref="F18:H18"/>
    <mergeCell ref="I18:J18"/>
    <mergeCell ref="K18:L18"/>
    <mergeCell ref="M18:N18"/>
    <mergeCell ref="O18:P18"/>
    <mergeCell ref="Q18:R18"/>
    <mergeCell ref="S18:T18"/>
    <mergeCell ref="U16:V16"/>
    <mergeCell ref="B17:C17"/>
    <mergeCell ref="D17:E17"/>
    <mergeCell ref="F17:H17"/>
    <mergeCell ref="I17:J17"/>
    <mergeCell ref="K17:L17"/>
    <mergeCell ref="M17:N17"/>
    <mergeCell ref="O17:P17"/>
    <mergeCell ref="Q17:R17"/>
    <mergeCell ref="S17:T17"/>
    <mergeCell ref="U17:V17"/>
    <mergeCell ref="B16:C16"/>
    <mergeCell ref="D16:E16"/>
    <mergeCell ref="F16:H16"/>
    <mergeCell ref="I16:J16"/>
    <mergeCell ref="K16:L16"/>
    <mergeCell ref="M16:N16"/>
    <mergeCell ref="O16:P16"/>
    <mergeCell ref="Q16:R16"/>
    <mergeCell ref="S16:T16"/>
    <mergeCell ref="U14:V14"/>
    <mergeCell ref="B15:C15"/>
    <mergeCell ref="D15:E15"/>
    <mergeCell ref="F15:H15"/>
    <mergeCell ref="I15:J15"/>
    <mergeCell ref="K15:L15"/>
    <mergeCell ref="M15:N15"/>
    <mergeCell ref="O15:P15"/>
    <mergeCell ref="Q15:R15"/>
    <mergeCell ref="S15:T15"/>
    <mergeCell ref="U15:V15"/>
    <mergeCell ref="B14:C14"/>
    <mergeCell ref="D14:E14"/>
    <mergeCell ref="F14:H14"/>
    <mergeCell ref="I14:J14"/>
    <mergeCell ref="K14:L14"/>
    <mergeCell ref="M14:N14"/>
    <mergeCell ref="O14:P14"/>
    <mergeCell ref="Q14:R14"/>
    <mergeCell ref="S14:T14"/>
    <mergeCell ref="U12:V12"/>
    <mergeCell ref="B13:C13"/>
    <mergeCell ref="D13:E13"/>
    <mergeCell ref="F13:H13"/>
    <mergeCell ref="I13:J13"/>
    <mergeCell ref="K13:L13"/>
    <mergeCell ref="M13:N13"/>
    <mergeCell ref="O13:P13"/>
    <mergeCell ref="Q13:R13"/>
    <mergeCell ref="S13:T13"/>
    <mergeCell ref="U13:V13"/>
    <mergeCell ref="B12:C12"/>
    <mergeCell ref="D12:E12"/>
    <mergeCell ref="F12:H12"/>
    <mergeCell ref="I12:J12"/>
    <mergeCell ref="K12:L12"/>
    <mergeCell ref="M12:N12"/>
    <mergeCell ref="O12:P12"/>
    <mergeCell ref="Q12:R12"/>
    <mergeCell ref="S12:T12"/>
    <mergeCell ref="U10:V10"/>
    <mergeCell ref="B11:C11"/>
    <mergeCell ref="D11:E11"/>
    <mergeCell ref="F11:H11"/>
    <mergeCell ref="I11:J11"/>
    <mergeCell ref="K11:L11"/>
    <mergeCell ref="M11:N11"/>
    <mergeCell ref="O11:P11"/>
    <mergeCell ref="Q11:R11"/>
    <mergeCell ref="S11:T11"/>
    <mergeCell ref="U11:V11"/>
    <mergeCell ref="B10:C10"/>
    <mergeCell ref="D10:E10"/>
    <mergeCell ref="F10:H10"/>
    <mergeCell ref="I10:J10"/>
    <mergeCell ref="K10:L10"/>
    <mergeCell ref="M10:N10"/>
    <mergeCell ref="O10:P10"/>
    <mergeCell ref="Q10:R10"/>
    <mergeCell ref="S10:T10"/>
    <mergeCell ref="B2:D2"/>
    <mergeCell ref="E2:Q2"/>
    <mergeCell ref="T2:V2"/>
    <mergeCell ref="E4:H4"/>
    <mergeCell ref="J4:N4"/>
    <mergeCell ref="S4:V4"/>
    <mergeCell ref="F6:K6"/>
    <mergeCell ref="B8:C9"/>
    <mergeCell ref="D8:E9"/>
    <mergeCell ref="F8:V8"/>
    <mergeCell ref="F9:H9"/>
    <mergeCell ref="I9:J9"/>
    <mergeCell ref="K9:L9"/>
    <mergeCell ref="M9:N9"/>
    <mergeCell ref="O9:P9"/>
    <mergeCell ref="Q9:R9"/>
    <mergeCell ref="S9:T9"/>
    <mergeCell ref="U9:V9"/>
  </mergeCells>
  <pageMargins left="0.7" right="0.7" top="0.75" bottom="0.75" header="0.3" footer="0.3"/>
  <pageSetup paperSize="9" scale="55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4B0EC2F5-DB17-4B75-9677-570CB7A949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E064F5-287A-4749-B81B-14A9CFF480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033DEB-E0CE-477C-A830-2CEC4FBEB4C7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TM02897376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62</vt:i4>
      </vt:variant>
    </vt:vector>
  </HeadingPairs>
  <TitlesOfParts>
    <vt:vector size="64" baseType="lpstr">
      <vt:lpstr>Calendario</vt:lpstr>
      <vt:lpstr>Hoja1</vt:lpstr>
      <vt:lpstr>Calendario!Área_de_impresión</vt:lpstr>
      <vt:lpstr>Calendar9Year</vt:lpstr>
      <vt:lpstr>Calendario10Año</vt:lpstr>
      <vt:lpstr>Calendario10Mes</vt:lpstr>
      <vt:lpstr>Calendario11Año</vt:lpstr>
      <vt:lpstr>Calendario11Mes</vt:lpstr>
      <vt:lpstr>Calendario12Año</vt:lpstr>
      <vt:lpstr>Calendario12Mes</vt:lpstr>
      <vt:lpstr>Calendario1Año</vt:lpstr>
      <vt:lpstr>Calendario1Mes</vt:lpstr>
      <vt:lpstr>Calendario2Año</vt:lpstr>
      <vt:lpstr>Calendario2Mes</vt:lpstr>
      <vt:lpstr>Calendario3Año</vt:lpstr>
      <vt:lpstr>Calendario3Mes</vt:lpstr>
      <vt:lpstr>Calendario4Año</vt:lpstr>
      <vt:lpstr>Calendario4Mes</vt:lpstr>
      <vt:lpstr>Calendario5Año</vt:lpstr>
      <vt:lpstr>Calendario5Mes</vt:lpstr>
      <vt:lpstr>Calendario6Año</vt:lpstr>
      <vt:lpstr>Calendario6Mes</vt:lpstr>
      <vt:lpstr>Calendario7Año</vt:lpstr>
      <vt:lpstr>Calendario7Mes</vt:lpstr>
      <vt:lpstr>Calendario8Año</vt:lpstr>
      <vt:lpstr>Calendario8Mes</vt:lpstr>
      <vt:lpstr>Calendario9Mes</vt:lpstr>
      <vt:lpstr>ColumnTitleRegion1..H12.1</vt:lpstr>
      <vt:lpstr>ColumnTitleRegion10..H54.1</vt:lpstr>
      <vt:lpstr>ColumnTitleRegion11..C56.1</vt:lpstr>
      <vt:lpstr>ColumnTitleRegion12..D56.1</vt:lpstr>
      <vt:lpstr>ColumnTitleRegion13..H68.1</vt:lpstr>
      <vt:lpstr>ColumnTitleRegion14..C70.1</vt:lpstr>
      <vt:lpstr>ColumnTitleRegion15..D70.1</vt:lpstr>
      <vt:lpstr>ColumnTitleRegion16..H82.1</vt:lpstr>
      <vt:lpstr>ColumnTitleRegion17..C84.1</vt:lpstr>
      <vt:lpstr>ColumnTitleRegion18..D84.1</vt:lpstr>
      <vt:lpstr>ColumnTitleRegion19..H96.1</vt:lpstr>
      <vt:lpstr>ColumnTitleRegion2..C14.1</vt:lpstr>
      <vt:lpstr>ColumnTitleRegion20..C98.1</vt:lpstr>
      <vt:lpstr>ColumnTitleRegion21..D98.1</vt:lpstr>
      <vt:lpstr>ColumnTitleRegion22..H110.1</vt:lpstr>
      <vt:lpstr>ColumnTitleRegion23..C112.1</vt:lpstr>
      <vt:lpstr>ColumnTitleRegion24..D112.1</vt:lpstr>
      <vt:lpstr>ColumnTitleRegion25..H124.1</vt:lpstr>
      <vt:lpstr>ColumnTitleRegion26..C126.1</vt:lpstr>
      <vt:lpstr>ColumnTitleRegion27..D126.1</vt:lpstr>
      <vt:lpstr>ColumnTitleRegion28..H138.1</vt:lpstr>
      <vt:lpstr>ColumnTitleRegion29..C140.1</vt:lpstr>
      <vt:lpstr>ColumnTitleRegion3..D14.1</vt:lpstr>
      <vt:lpstr>ColumnTitleRegion30..D140.1</vt:lpstr>
      <vt:lpstr>ColumnTitleRegion31..H152.1</vt:lpstr>
      <vt:lpstr>ColumnTitleRegion32..C154.1</vt:lpstr>
      <vt:lpstr>ColumnTitleRegion33..D154.1</vt:lpstr>
      <vt:lpstr>ColumnTitleRegion34..H166.1</vt:lpstr>
      <vt:lpstr>ColumnTitleRegion35..C168.1</vt:lpstr>
      <vt:lpstr>ColumnTitleRegion36..D168.1</vt:lpstr>
      <vt:lpstr>ColumnTitleRegion4..H26.1</vt:lpstr>
      <vt:lpstr>ColumnTitleRegion5..C28.1</vt:lpstr>
      <vt:lpstr>ColumnTitleRegion6..D28.1</vt:lpstr>
      <vt:lpstr>ColumnTitleRegion7..H40.1</vt:lpstr>
      <vt:lpstr>ColumnTitleRegion8..C42.1</vt:lpstr>
      <vt:lpstr>ColumnTitleRegion9..D42.1</vt:lpstr>
      <vt:lpstr>InicioDeSemana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2020-07-08T21:04:32Z</dcterms:created>
  <dcterms:modified xsi:type="dcterms:W3CDTF">2023-12-21T20:43:19Z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